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xl/pivotTables/pivotTable2.xml" ContentType="application/vnd.openxmlformats-officedocument.spreadsheetml.pivotTable+xml"/>
  <Override PartName="/xl/drawings/drawing11.xml" ContentType="application/vnd.openxmlformats-officedocument.drawing+xml"/>
  <Override PartName="/xl/pivotTables/pivotTable3.xml" ContentType="application/vnd.openxmlformats-officedocument.spreadsheetml.pivotTable+xml"/>
  <Override PartName="/xl/drawings/drawing12.xml" ContentType="application/vnd.openxmlformats-officedocument.drawing+xml"/>
  <Override PartName="/xl/pivotTables/pivotTable4.xml" ContentType="application/vnd.openxmlformats-officedocument.spreadsheetml.pivotTab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ssica\Dropbox\Cruter\Videos\2-Integrity\Outlines\"/>
    </mc:Choice>
  </mc:AlternateContent>
  <bookViews>
    <workbookView xWindow="0" yWindow="0" windowWidth="28800" windowHeight="12435" tabRatio="795"/>
  </bookViews>
  <sheets>
    <sheet name="Integrity1-begin" sheetId="17" r:id="rId1"/>
    <sheet name="Integrity1-end" sheetId="18" r:id="rId2"/>
    <sheet name="Integrity2-begin" sheetId="19" r:id="rId3"/>
    <sheet name="Integrity2-end" sheetId="20" r:id="rId4"/>
    <sheet name="Integrity3-begin" sheetId="21" r:id="rId5"/>
    <sheet name="Integrity3-end" sheetId="22" r:id="rId6"/>
    <sheet name="Integrity4-begin" sheetId="23" r:id="rId7"/>
    <sheet name="Integrity4-end" sheetId="24" r:id="rId8"/>
    <sheet name="Integrity5-begin" sheetId="25" r:id="rId9"/>
    <sheet name="Integrity5-end" sheetId="26" r:id="rId10"/>
    <sheet name="Integrity6-b&amp;e" sheetId="27" r:id="rId11"/>
    <sheet name="Integrity7-begin" sheetId="28" r:id="rId12"/>
    <sheet name="Integrity7-end" sheetId="29" r:id="rId13"/>
    <sheet name="Integrity8-begin" sheetId="30" r:id="rId14"/>
    <sheet name="Integrity8-end" sheetId="31" r:id="rId15"/>
    <sheet name="Notes" sheetId="16" state="hidden" r:id="rId16"/>
  </sheets>
  <definedNames>
    <definedName name="_xlnm._FilterDatabase" localSheetId="9" hidden="1">'Integrity5-end'!$I$7:$J$11</definedName>
    <definedName name="_xlnm._FilterDatabase" localSheetId="10" hidden="1">'Integrity6-b&amp;e'!$I$7:$J$13</definedName>
    <definedName name="_xlnm._FilterDatabase" localSheetId="11" hidden="1">'Integrity7-begin'!$I$7:$J$13</definedName>
    <definedName name="_xlnm._FilterDatabase" localSheetId="12" hidden="1">'Integrity7-end'!$I$7:$J$13</definedName>
    <definedName name="Admin_Exp" localSheetId="14">'Integrity8-end'!$C$13</definedName>
    <definedName name="Cost_of_Goods_Sold" localSheetId="14">'Integrity8-end'!$C$9</definedName>
    <definedName name="General_Exp" localSheetId="14">'Integrity8-end'!$C$12</definedName>
    <definedName name="Gross_Profit" localSheetId="14">'Integrity8-end'!$C$10</definedName>
    <definedName name="Net_Profit__Loss" localSheetId="14">'Integrity8-end'!$C$14</definedName>
    <definedName name="Sales" localSheetId="14">'Integrity8-end'!$C$8</definedName>
    <definedName name="Selling_Exp" localSheetId="14">'Integrity8-end'!$C$11</definedName>
    <definedName name="Z_7832CFFA_06F0_4EE6_9335_1532826377F0_.wvu.FilterData" localSheetId="8" hidden="1">'Integrity5-begin'!#REF!</definedName>
    <definedName name="Z_7832CFFA_06F0_4EE6_9335_1532826377F0_.wvu.FilterData" localSheetId="9" hidden="1">'Integrity5-end'!$I$7:$J$11</definedName>
    <definedName name="Z_7832CFFA_06F0_4EE6_9335_1532826377F0_.wvu.FilterData" localSheetId="10" hidden="1">'Integrity6-b&amp;e'!$I$7:$J$13</definedName>
    <definedName name="Z_7832CFFA_06F0_4EE6_9335_1532826377F0_.wvu.FilterData" localSheetId="11" hidden="1">'Integrity7-begin'!$I$7:$J$13</definedName>
    <definedName name="Z_7832CFFA_06F0_4EE6_9335_1532826377F0_.wvu.FilterData" localSheetId="12" hidden="1">'Integrity7-end'!$I$7:$J$13</definedName>
    <definedName name="Z_7EEE480B_132B_449C_8AA6_7993A0754D30_.wvu.FilterData" localSheetId="10" hidden="1">'Integrity6-b&amp;e'!$I$7:$J$11</definedName>
    <definedName name="Z_7EEE480B_132B_449C_8AA6_7993A0754D30_.wvu.FilterData" localSheetId="11" hidden="1">'Integrity7-begin'!$I$7:$J$11</definedName>
    <definedName name="Z_7EEE480B_132B_449C_8AA6_7993A0754D30_.wvu.FilterData" localSheetId="12" hidden="1">'Integrity7-end'!$I$7:$J$11</definedName>
    <definedName name="Z_F1C0AAEA_18DE_42BF_8D65_BE0A836078D6_.wvu.FilterData" localSheetId="10" hidden="1">'Integrity6-b&amp;e'!$I$7:$J$13</definedName>
    <definedName name="Z_F1C0AAEA_18DE_42BF_8D65_BE0A836078D6_.wvu.FilterData" localSheetId="11" hidden="1">'Integrity7-begin'!$I$7:$J$13</definedName>
    <definedName name="Z_F1C0AAEA_18DE_42BF_8D65_BE0A836078D6_.wvu.FilterData" localSheetId="12" hidden="1">'Integrity7-end'!$I$7:$J$13</definedName>
  </definedNames>
  <calcPr calcId="152511" concurrentCalc="0"/>
  <pivotCaches>
    <pivotCache cacheId="5" r:id="rId17"/>
    <pivotCache cacheId="6" r:id="rId18"/>
    <pivotCache cacheId="7" r:id="rId19"/>
    <pivotCache cacheId="8" r:id="rId20"/>
  </pivotCaches>
</workbook>
</file>

<file path=xl/calcChain.xml><?xml version="1.0" encoding="utf-8"?>
<calcChain xmlns="http://schemas.openxmlformats.org/spreadsheetml/2006/main">
  <c r="H13" i="31" l="1"/>
  <c r="H12" i="31"/>
  <c r="H11" i="31"/>
  <c r="H10" i="31"/>
  <c r="H9" i="31"/>
  <c r="H8" i="31"/>
  <c r="C10" i="31"/>
  <c r="C14" i="31"/>
  <c r="C10" i="30"/>
  <c r="C14" i="30"/>
  <c r="G21" i="29"/>
  <c r="K21" i="29"/>
  <c r="K8" i="29"/>
  <c r="K9" i="29"/>
  <c r="K10" i="29"/>
  <c r="K11" i="29"/>
  <c r="K12" i="29"/>
  <c r="K13" i="29"/>
  <c r="K8" i="28"/>
  <c r="K9" i="28"/>
  <c r="K10" i="28"/>
  <c r="K11" i="28"/>
  <c r="K12" i="28"/>
  <c r="G20" i="28"/>
  <c r="K13" i="28"/>
  <c r="K21" i="28"/>
  <c r="K8" i="27"/>
  <c r="K9" i="27"/>
  <c r="K10" i="27"/>
  <c r="K11" i="27"/>
  <c r="K12" i="27"/>
  <c r="G20" i="27"/>
  <c r="K13" i="27"/>
  <c r="K21" i="27"/>
  <c r="G25" i="26"/>
  <c r="K26" i="26"/>
  <c r="K8" i="26"/>
  <c r="K9" i="26"/>
  <c r="K10" i="26"/>
  <c r="K11" i="26"/>
  <c r="K12" i="26"/>
  <c r="K13" i="26"/>
  <c r="G25" i="25"/>
  <c r="C9" i="23"/>
  <c r="F9" i="24"/>
  <c r="F14" i="24"/>
  <c r="F17" i="24"/>
  <c r="C9" i="24"/>
  <c r="G20" i="22"/>
  <c r="G20" i="21"/>
  <c r="L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K20" i="20"/>
  <c r="G20" i="20"/>
  <c r="G20" i="19"/>
  <c r="K20" i="19"/>
  <c r="G20" i="18"/>
</calcChain>
</file>

<file path=xl/sharedStrings.xml><?xml version="1.0" encoding="utf-8"?>
<sst xmlns="http://schemas.openxmlformats.org/spreadsheetml/2006/main" count="934" uniqueCount="99">
  <si>
    <t>Category</t>
  </si>
  <si>
    <t>Paid?</t>
  </si>
  <si>
    <t>Date</t>
  </si>
  <si>
    <t>Description</t>
  </si>
  <si>
    <t>Amount</t>
  </si>
  <si>
    <t>Flight</t>
  </si>
  <si>
    <t>Airport Fee</t>
  </si>
  <si>
    <t>Parking</t>
  </si>
  <si>
    <t>Tips</t>
  </si>
  <si>
    <t>Hotel</t>
  </si>
  <si>
    <t>Dinner</t>
  </si>
  <si>
    <t>Travel Expense</t>
  </si>
  <si>
    <t>Yes</t>
  </si>
  <si>
    <t>No</t>
  </si>
  <si>
    <t>Total</t>
  </si>
  <si>
    <t>Integrity, Reliability, Trustworthy, Right</t>
  </si>
  <si>
    <t>a</t>
  </si>
  <si>
    <t>b</t>
  </si>
  <si>
    <t>c</t>
  </si>
  <si>
    <t>d</t>
  </si>
  <si>
    <t>Data Styling &amp; Layout</t>
  </si>
  <si>
    <t>Employee</t>
  </si>
  <si>
    <t>Jack</t>
  </si>
  <si>
    <t>Jill</t>
  </si>
  <si>
    <t>Name worksheet</t>
  </si>
  <si>
    <t>I can read the data, but it looks naked and I have to try to figure it out</t>
  </si>
  <si>
    <t>Most data has these sections: 1-Title, 2-Headings, 3-Data, 4-Totals, 5-Variances</t>
  </si>
  <si>
    <t>Format the content top down - BE CONSISTANT: 1-Title, 2-Headings, 3-Data</t>
  </si>
  <si>
    <t>Viewing via Print or Excel or Both</t>
  </si>
  <si>
    <r>
      <rPr>
        <u/>
        <sz val="18"/>
        <color theme="1"/>
        <rFont val="Calibri"/>
        <family val="2"/>
        <scheme val="minor"/>
      </rPr>
      <t>Title:</t>
    </r>
    <r>
      <rPr>
        <sz val="18"/>
        <color theme="1"/>
        <rFont val="Calibri"/>
        <family val="2"/>
        <scheme val="minor"/>
      </rPr>
      <t xml:space="preserve"> Size, type, color, boarder, alignment</t>
    </r>
  </si>
  <si>
    <r>
      <rPr>
        <u/>
        <sz val="18"/>
        <color theme="1"/>
        <rFont val="Calibri"/>
        <family val="2"/>
        <scheme val="minor"/>
      </rPr>
      <t>Headings:</t>
    </r>
    <r>
      <rPr>
        <sz val="18"/>
        <color theme="1"/>
        <rFont val="Calibri"/>
        <family val="2"/>
        <scheme val="minor"/>
      </rPr>
      <t xml:space="preserve"> Size, type, color, boarder, alignment</t>
    </r>
  </si>
  <si>
    <r>
      <rPr>
        <u/>
        <sz val="18"/>
        <color theme="1"/>
        <rFont val="Calibri"/>
        <family val="2"/>
        <scheme val="minor"/>
      </rPr>
      <t>Data:</t>
    </r>
    <r>
      <rPr>
        <sz val="18"/>
        <color theme="1"/>
        <rFont val="Calibri"/>
        <family val="2"/>
        <scheme val="minor"/>
      </rPr>
      <t xml:space="preserve"> Type and Alignment</t>
    </r>
  </si>
  <si>
    <r>
      <rPr>
        <u/>
        <sz val="18"/>
        <color theme="1"/>
        <rFont val="Calibri"/>
        <family val="2"/>
        <scheme val="minor"/>
      </rPr>
      <t>Totals:</t>
    </r>
    <r>
      <rPr>
        <sz val="18"/>
        <color theme="1"/>
        <rFont val="Calibri"/>
        <family val="2"/>
        <scheme val="minor"/>
      </rPr>
      <t xml:space="preserve"> Type, boarders</t>
    </r>
  </si>
  <si>
    <t>Once you find your style - automate it</t>
  </si>
  <si>
    <t>INTEGRITY #1</t>
  </si>
  <si>
    <t>#</t>
  </si>
  <si>
    <t>March Travel Expenses</t>
  </si>
  <si>
    <t>TOTAL</t>
  </si>
  <si>
    <t>Reimbursable Travel Expenses</t>
  </si>
  <si>
    <t>Data Layout &amp; Formulas</t>
  </si>
  <si>
    <t>Integrity</t>
  </si>
  <si>
    <t>Green Triangles &amp; Data Validation</t>
  </si>
  <si>
    <t>Simplifying Formulas &amp; Templates</t>
  </si>
  <si>
    <t>Calculate Yearly Income</t>
  </si>
  <si>
    <t>Inputs</t>
  </si>
  <si>
    <t>Legend</t>
  </si>
  <si>
    <t>Hourly Rate</t>
  </si>
  <si>
    <t>User Input</t>
  </si>
  <si>
    <t>Yearly Amount</t>
  </si>
  <si>
    <t>Overtime Rate (1.5x Reg)</t>
  </si>
  <si>
    <t>Calculation</t>
  </si>
  <si>
    <t>Regular Hour/ wk</t>
  </si>
  <si>
    <t>Overtime Hour/ wk</t>
  </si>
  <si>
    <t>Weekly Income</t>
  </si>
  <si>
    <t>(a*c)+(b*d)</t>
  </si>
  <si>
    <t># of Weeks in a Year</t>
  </si>
  <si>
    <t>Yearly Income</t>
  </si>
  <si>
    <t>Summarizing Data While Keeping Integrity</t>
  </si>
  <si>
    <t>Summary Travel Expense</t>
  </si>
  <si>
    <t>variance</t>
  </si>
  <si>
    <t>Sum of Amount</t>
  </si>
  <si>
    <t>Grand Total</t>
  </si>
  <si>
    <t>Variance</t>
  </si>
  <si>
    <t>5. Track Changes</t>
  </si>
  <si>
    <t>4. Protect Range</t>
  </si>
  <si>
    <t>3. Protect Worksheet</t>
  </si>
  <si>
    <t>2. Protect Workbook</t>
  </si>
  <si>
    <t>1. Protect File</t>
  </si>
  <si>
    <t>Integrity Between Users</t>
  </si>
  <si>
    <t>Conditional Formating for Variances</t>
  </si>
  <si>
    <t>Name Manager &amp; Visibility</t>
  </si>
  <si>
    <r>
      <t xml:space="preserve">XYZ Co. Profit &amp; Loss Statement
</t>
    </r>
    <r>
      <rPr>
        <i/>
        <sz val="10"/>
        <color theme="1"/>
        <rFont val="Calibri"/>
        <family val="2"/>
        <scheme val="minor"/>
      </rPr>
      <t>for the year ending 20XX</t>
    </r>
  </si>
  <si>
    <t>Financial Ratios</t>
  </si>
  <si>
    <t>Account</t>
  </si>
  <si>
    <t>Name</t>
  </si>
  <si>
    <t>Value</t>
  </si>
  <si>
    <t>Sales</t>
  </si>
  <si>
    <t xml:space="preserve">Gross Margin Ratio </t>
  </si>
  <si>
    <t>(GP/Sales)</t>
  </si>
  <si>
    <t>Cost of Goods Sold</t>
  </si>
  <si>
    <t xml:space="preserve">Net Margin Ratio </t>
  </si>
  <si>
    <t>(NP/Sales)</t>
  </si>
  <si>
    <t>Gross Profit</t>
  </si>
  <si>
    <t>c=a-b</t>
  </si>
  <si>
    <t>COGS as % of Sales</t>
  </si>
  <si>
    <t>(COGS/Sales)</t>
  </si>
  <si>
    <t>Selling Exp</t>
  </si>
  <si>
    <t>Selling Exp as % of Sales</t>
  </si>
  <si>
    <t>(Selling/Sales)</t>
  </si>
  <si>
    <t>General Exp</t>
  </si>
  <si>
    <t>e</t>
  </si>
  <si>
    <t>General Exp as % of Sales</t>
  </si>
  <si>
    <t>(General/Sales)</t>
  </si>
  <si>
    <t>Admin Exp</t>
  </si>
  <si>
    <t>f</t>
  </si>
  <si>
    <t>Admin Exp as % of Sales</t>
  </si>
  <si>
    <t>(Admin/Sales)</t>
  </si>
  <si>
    <t>Net Profit (Loss)</t>
  </si>
  <si>
    <t>g=c-d-e-f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</si>
</sst>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dddd\,\ mmmm\ d\,\ yyyy"/>
    <numFmt numFmtId="166" formatCode="_-* #,##0.00_-;\-* #,##0.00_-;_-* &quot;-&quot;??_-;_-@_-"/>
    <numFmt numFmtId="167" formatCode="_(&quot;$&quot;* #,##0_);_(&quot;$&quot;* \(#,##0\);_(&quot;$&quot;* &quot;-&quot;??_);_(@_)"/>
    <numFmt numFmtId="168" formatCode="_(&quot;$&quot;* #,##0_);_(&quot;$&quot;* \(#,##0\);_(&quot;$&quot;* &quot;-&quot;?_);_(@_)"/>
    <numFmt numFmtId="169" formatCode="_(* #,##0_);_(* \(#,##0\);_(* &quot;-&quot;??_);_(@_)"/>
  </numFmts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Segoe UI Light"/>
      <family val="2"/>
    </font>
    <font>
      <sz val="18"/>
      <color theme="0"/>
      <name val="Segoe UI Light"/>
      <family val="2"/>
    </font>
    <font>
      <sz val="12"/>
      <color theme="1"/>
      <name val="Segoe UI Light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Segoe UI Light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0" fontId="0" fillId="0" borderId="5" xfId="0" applyBorder="1"/>
    <xf numFmtId="0" fontId="11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 indent="1"/>
    </xf>
    <xf numFmtId="0" fontId="8" fillId="0" borderId="5" xfId="0" applyFont="1" applyBorder="1" applyAlignment="1">
      <alignment horizontal="left" indent="1"/>
    </xf>
    <xf numFmtId="14" fontId="0" fillId="0" borderId="4" xfId="0" applyNumberFormat="1" applyBorder="1"/>
    <xf numFmtId="0" fontId="0" fillId="0" borderId="4" xfId="0" applyBorder="1"/>
    <xf numFmtId="0" fontId="6" fillId="0" borderId="4" xfId="0" applyFont="1" applyBorder="1" applyAlignment="1">
      <alignment horizontal="center"/>
    </xf>
    <xf numFmtId="4" fontId="6" fillId="0" borderId="4" xfId="0" applyNumberFormat="1" applyFont="1" applyBorder="1"/>
    <xf numFmtId="164" fontId="0" fillId="0" borderId="8" xfId="0" applyNumberFormat="1" applyBorder="1" applyAlignment="1">
      <alignment horizontal="center"/>
    </xf>
    <xf numFmtId="14" fontId="0" fillId="0" borderId="8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4" fontId="0" fillId="0" borderId="8" xfId="0" applyNumberFormat="1" applyBorder="1"/>
    <xf numFmtId="164" fontId="0" fillId="0" borderId="9" xfId="0" applyNumberFormat="1" applyBorder="1" applyAlignment="1">
      <alignment horizontal="center"/>
    </xf>
    <xf numFmtId="14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4" fontId="0" fillId="0" borderId="9" xfId="0" applyNumberFormat="1" applyBorder="1"/>
    <xf numFmtId="164" fontId="0" fillId="0" borderId="10" xfId="0" applyNumberFormat="1" applyBorder="1" applyAlignment="1">
      <alignment horizont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1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14" fontId="0" fillId="0" borderId="0" xfId="0" applyNumberFormat="1" applyBorder="1" applyAlignment="1">
      <alignment horizontal="right"/>
    </xf>
    <xf numFmtId="166" fontId="0" fillId="0" borderId="4" xfId="0" applyNumberFormat="1" applyBorder="1"/>
    <xf numFmtId="0" fontId="6" fillId="0" borderId="4" xfId="0" applyFont="1" applyBorder="1" applyAlignment="1">
      <alignment horizontal="left" indent="1"/>
    </xf>
    <xf numFmtId="14" fontId="6" fillId="0" borderId="4" xfId="0" applyNumberFormat="1" applyFont="1" applyBorder="1" applyAlignment="1">
      <alignment horizontal="left" indent="1"/>
    </xf>
    <xf numFmtId="0" fontId="0" fillId="0" borderId="11" xfId="0" applyBorder="1"/>
    <xf numFmtId="0" fontId="0" fillId="0" borderId="12" xfId="0" applyBorder="1"/>
    <xf numFmtId="166" fontId="0" fillId="0" borderId="12" xfId="56" applyFont="1" applyBorder="1"/>
    <xf numFmtId="166" fontId="0" fillId="0" borderId="13" xfId="56" applyFont="1" applyBorder="1"/>
    <xf numFmtId="14" fontId="0" fillId="0" borderId="13" xfId="0" applyNumberFormat="1" applyBorder="1"/>
    <xf numFmtId="0" fontId="6" fillId="0" borderId="2" xfId="0" applyFont="1" applyFill="1" applyBorder="1" applyAlignment="1">
      <alignment horizontal="center"/>
    </xf>
    <xf numFmtId="4" fontId="0" fillId="0" borderId="13" xfId="56" applyNumberFormat="1" applyFont="1" applyBorder="1"/>
    <xf numFmtId="4" fontId="0" fillId="0" borderId="12" xfId="56" applyNumberFormat="1" applyFont="1" applyBorder="1"/>
    <xf numFmtId="4" fontId="0" fillId="0" borderId="12" xfId="0" applyNumberFormat="1" applyBorder="1"/>
    <xf numFmtId="4" fontId="0" fillId="0" borderId="11" xfId="0" applyNumberFormat="1" applyBorder="1"/>
    <xf numFmtId="4" fontId="0" fillId="0" borderId="4" xfId="0" applyNumberFormat="1" applyBorder="1"/>
    <xf numFmtId="43" fontId="0" fillId="0" borderId="0" xfId="53" applyFont="1"/>
    <xf numFmtId="43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166" fontId="0" fillId="0" borderId="0" xfId="56" quotePrefix="1" applyFont="1"/>
    <xf numFmtId="0" fontId="0" fillId="0" borderId="0" xfId="0" applyFill="1" applyBorder="1"/>
    <xf numFmtId="14" fontId="6" fillId="0" borderId="2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4" fontId="0" fillId="0" borderId="0" xfId="0" applyNumberFormat="1"/>
    <xf numFmtId="167" fontId="0" fillId="5" borderId="0" xfId="54" applyNumberFormat="1" applyFont="1" applyFill="1"/>
    <xf numFmtId="14" fontId="0" fillId="0" borderId="0" xfId="0" applyNumberFormat="1" applyAlignment="1">
      <alignment horizontal="left" indent="1"/>
    </xf>
    <xf numFmtId="0" fontId="14" fillId="0" borderId="0" xfId="0" applyFont="1" applyFill="1" applyBorder="1"/>
    <xf numFmtId="0" fontId="0" fillId="5" borderId="15" xfId="0" applyFill="1" applyBorder="1" applyAlignment="1">
      <alignment horizontal="center"/>
    </xf>
    <xf numFmtId="14" fontId="6" fillId="0" borderId="0" xfId="0" applyNumberFormat="1" applyFont="1"/>
    <xf numFmtId="167" fontId="6" fillId="0" borderId="4" xfId="54" applyNumberFormat="1" applyFont="1" applyBorder="1"/>
    <xf numFmtId="0" fontId="0" fillId="0" borderId="0" xfId="0" applyFill="1" applyBorder="1" applyAlignment="1">
      <alignment horizontal="left" indent="1"/>
    </xf>
    <xf numFmtId="168" fontId="0" fillId="0" borderId="0" xfId="0" applyNumberForma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0" xfId="0" applyFill="1" applyBorder="1" applyAlignment="1">
      <alignment horizontal="left"/>
    </xf>
    <xf numFmtId="169" fontId="0" fillId="5" borderId="0" xfId="53" applyNumberFormat="1" applyFont="1" applyFill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left"/>
    </xf>
    <xf numFmtId="0" fontId="15" fillId="0" borderId="0" xfId="0" applyFont="1" applyFill="1" applyBorder="1"/>
    <xf numFmtId="167" fontId="6" fillId="0" borderId="4" xfId="0" applyNumberFormat="1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43" fontId="0" fillId="0" borderId="8" xfId="53" applyFont="1" applyBorder="1"/>
    <xf numFmtId="43" fontId="0" fillId="0" borderId="9" xfId="53" applyFont="1" applyBorder="1"/>
    <xf numFmtId="14" fontId="0" fillId="0" borderId="17" xfId="0" applyNumberFormat="1" applyBorder="1"/>
    <xf numFmtId="43" fontId="0" fillId="0" borderId="17" xfId="53" applyFont="1" applyBorder="1"/>
    <xf numFmtId="43" fontId="6" fillId="0" borderId="4" xfId="53" applyFont="1" applyBorder="1"/>
    <xf numFmtId="14" fontId="17" fillId="0" borderId="0" xfId="0" applyNumberFormat="1" applyFont="1" applyFill="1" applyBorder="1"/>
    <xf numFmtId="0" fontId="17" fillId="0" borderId="0" xfId="0" applyFont="1"/>
    <xf numFmtId="43" fontId="17" fillId="0" borderId="0" xfId="0" applyNumberFormat="1" applyFont="1"/>
    <xf numFmtId="164" fontId="0" fillId="0" borderId="17" xfId="0" applyNumberForma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4" fontId="0" fillId="0" borderId="17" xfId="0" applyNumberFormat="1" applyBorder="1"/>
    <xf numFmtId="14" fontId="6" fillId="0" borderId="18" xfId="0" applyNumberFormat="1" applyFont="1" applyBorder="1" applyAlignment="1">
      <alignment horizontal="left" indent="1"/>
    </xf>
    <xf numFmtId="14" fontId="0" fillId="0" borderId="18" xfId="0" applyNumberFormat="1" applyBorder="1"/>
    <xf numFmtId="0" fontId="0" fillId="0" borderId="18" xfId="0" applyBorder="1"/>
    <xf numFmtId="0" fontId="6" fillId="0" borderId="18" xfId="0" applyFont="1" applyBorder="1" applyAlignment="1">
      <alignment horizontal="center"/>
    </xf>
    <xf numFmtId="4" fontId="6" fillId="0" borderId="18" xfId="0" applyNumberFormat="1" applyFont="1" applyBorder="1"/>
    <xf numFmtId="4" fontId="0" fillId="0" borderId="17" xfId="0" applyNumberFormat="1" applyBorder="1" applyProtection="1"/>
    <xf numFmtId="0" fontId="0" fillId="0" borderId="17" xfId="0" applyBorder="1" applyAlignment="1" applyProtection="1">
      <alignment horizontal="center"/>
    </xf>
    <xf numFmtId="0" fontId="0" fillId="0" borderId="17" xfId="0" applyBorder="1" applyProtection="1"/>
    <xf numFmtId="14" fontId="0" fillId="0" borderId="17" xfId="0" applyNumberFormat="1" applyBorder="1" applyProtection="1"/>
    <xf numFmtId="164" fontId="0" fillId="0" borderId="17" xfId="0" applyNumberFormat="1" applyBorder="1" applyAlignment="1" applyProtection="1">
      <alignment horizontal="center"/>
    </xf>
    <xf numFmtId="4" fontId="0" fillId="0" borderId="9" xfId="0" applyNumberFormat="1" applyBorder="1" applyProtection="1"/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14" fontId="0" fillId="0" borderId="9" xfId="0" applyNumberFormat="1" applyBorder="1" applyProtection="1"/>
    <xf numFmtId="164" fontId="0" fillId="0" borderId="9" xfId="0" applyNumberFormat="1" applyBorder="1" applyAlignment="1" applyProtection="1">
      <alignment horizontal="center"/>
    </xf>
    <xf numFmtId="0" fontId="0" fillId="0" borderId="0" xfId="0" pivotButton="1"/>
    <xf numFmtId="0" fontId="0" fillId="0" borderId="0" xfId="0" applyAlignment="1">
      <alignment horizontal="left" indent="2"/>
    </xf>
    <xf numFmtId="4" fontId="0" fillId="0" borderId="8" xfId="0" applyNumberFormat="1" applyBorder="1" applyProtection="1"/>
    <xf numFmtId="0" fontId="0" fillId="0" borderId="8" xfId="0" applyBorder="1" applyAlignment="1" applyProtection="1">
      <alignment horizontal="center"/>
    </xf>
    <xf numFmtId="0" fontId="0" fillId="0" borderId="8" xfId="0" applyBorder="1" applyProtection="1"/>
    <xf numFmtId="14" fontId="0" fillId="0" borderId="8" xfId="0" applyNumberFormat="1" applyBorder="1" applyProtection="1"/>
    <xf numFmtId="164" fontId="0" fillId="0" borderId="8" xfId="0" applyNumberFormat="1" applyBorder="1" applyAlignment="1" applyProtection="1">
      <alignment horizontal="center"/>
    </xf>
    <xf numFmtId="0" fontId="5" fillId="0" borderId="0" xfId="0" applyFont="1" applyProtection="1"/>
    <xf numFmtId="0" fontId="6" fillId="5" borderId="19" xfId="0" applyFont="1" applyFill="1" applyBorder="1" applyAlignment="1">
      <alignment horizontal="left" indent="2"/>
    </xf>
    <xf numFmtId="0" fontId="6" fillId="5" borderId="5" xfId="0" applyFont="1" applyFill="1" applyBorder="1" applyAlignment="1">
      <alignment horizontal="left" indent="2"/>
    </xf>
    <xf numFmtId="0" fontId="6" fillId="5" borderId="20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/>
    </xf>
    <xf numFmtId="43" fontId="0" fillId="0" borderId="0" xfId="53" applyFont="1" applyBorder="1"/>
    <xf numFmtId="43" fontId="6" fillId="0" borderId="0" xfId="53" applyFont="1" applyBorder="1"/>
    <xf numFmtId="0" fontId="18" fillId="0" borderId="2" xfId="0" applyFont="1" applyBorder="1" applyAlignment="1">
      <alignment horizontal="left" indent="1"/>
    </xf>
    <xf numFmtId="0" fontId="18" fillId="0" borderId="2" xfId="0" applyFont="1" applyBorder="1" applyAlignment="1">
      <alignment horizontal="center"/>
    </xf>
    <xf numFmtId="0" fontId="0" fillId="0" borderId="7" xfId="0" applyBorder="1" applyAlignment="1">
      <alignment horizontal="left" indent="2"/>
    </xf>
    <xf numFmtId="169" fontId="0" fillId="0" borderId="7" xfId="53" applyNumberFormat="1" applyFont="1" applyBorder="1"/>
    <xf numFmtId="0" fontId="14" fillId="0" borderId="0" xfId="0" applyFont="1"/>
    <xf numFmtId="0" fontId="0" fillId="0" borderId="7" xfId="0" applyBorder="1" applyAlignment="1">
      <alignment horizontal="left" indent="1"/>
    </xf>
    <xf numFmtId="9" fontId="0" fillId="0" borderId="7" xfId="55" applyFont="1" applyBorder="1"/>
    <xf numFmtId="0" fontId="0" fillId="0" borderId="21" xfId="0" applyBorder="1" applyAlignment="1">
      <alignment horizontal="left" indent="2"/>
    </xf>
    <xf numFmtId="169" fontId="0" fillId="0" borderId="21" xfId="53" applyNumberFormat="1" applyFont="1" applyBorder="1"/>
    <xf numFmtId="0" fontId="0" fillId="0" borderId="5" xfId="0" applyBorder="1" applyAlignment="1">
      <alignment horizontal="left" indent="1"/>
    </xf>
    <xf numFmtId="9" fontId="0" fillId="0" borderId="5" xfId="55" applyFont="1" applyBorder="1"/>
    <xf numFmtId="0" fontId="6" fillId="0" borderId="2" xfId="0" applyFont="1" applyBorder="1" applyAlignment="1">
      <alignment horizontal="left" indent="1"/>
    </xf>
    <xf numFmtId="169" fontId="6" fillId="0" borderId="2" xfId="53" applyNumberFormat="1" applyFont="1" applyBorder="1"/>
    <xf numFmtId="0" fontId="0" fillId="0" borderId="5" xfId="0" applyBorder="1" applyAlignment="1">
      <alignment horizontal="left" indent="2"/>
    </xf>
    <xf numFmtId="169" fontId="0" fillId="0" borderId="5" xfId="53" applyNumberFormat="1" applyFont="1" applyBorder="1"/>
    <xf numFmtId="169" fontId="6" fillId="0" borderId="4" xfId="53" applyNumberFormat="1" applyFont="1" applyBorder="1"/>
    <xf numFmtId="0" fontId="4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11" fillId="0" borderId="6" xfId="0" applyFont="1" applyBorder="1" applyAlignment="1">
      <alignment horizontal="center"/>
    </xf>
  </cellXfs>
  <cellStyles count="57">
    <cellStyle name="Comma" xfId="53" builtinId="3"/>
    <cellStyle name="Comma 2" xfId="56"/>
    <cellStyle name="Currency" xfId="54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  <cellStyle name="Percent" xfId="55" builtinId="5"/>
  </cellStyles>
  <dxfs count="5">
    <dxf>
      <numFmt numFmtId="35" formatCode="_(* #,##0.00_);_(* \(#,##0.00\);_(* &quot;-&quot;??_);_(@_)"/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9" defaultPivotStyle="PivotStyleMedium4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428625</xdr:colOff>
      <xdr:row>23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43815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876300</xdr:colOff>
      <xdr:row>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714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876300</xdr:colOff>
      <xdr:row>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714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876300</xdr:colOff>
      <xdr:row>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714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876300</xdr:colOff>
      <xdr:row>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714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2352675</xdr:colOff>
      <xdr:row>18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7909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2352675</xdr:colOff>
      <xdr:row>18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7909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428625</xdr:colOff>
      <xdr:row>23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44577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3</xdr:col>
      <xdr:colOff>428625</xdr:colOff>
      <xdr:row>24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244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3</xdr:col>
      <xdr:colOff>428625</xdr:colOff>
      <xdr:row>24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244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3</xdr:col>
      <xdr:colOff>428625</xdr:colOff>
      <xdr:row>24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244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3</xdr:col>
      <xdr:colOff>428625</xdr:colOff>
      <xdr:row>24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2440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571500</xdr:colOff>
      <xdr:row>15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479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571500</xdr:colOff>
      <xdr:row>15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479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676275</xdr:colOff>
      <xdr:row>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714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-Integrity-Outlines-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2-Integrity-Outlines-ALL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2-Integrity-Outlines-ALL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RUTER.com" refreshedDate="42141.571192708332" createdVersion="5" refreshedVersion="5" minRefreshableVersion="3" recordCount="17">
  <cacheSource type="worksheet">
    <worksheetSource ref="B7:G24" sheet="Integrity5" r:id="rId2"/>
  </cacheSource>
  <cacheFields count="6">
    <cacheField name="Date" numFmtId="165">
      <sharedItems containsSemiMixedTypes="0" containsNonDate="0" containsDate="1" containsString="0" minDate="2020-03-02T00:00:00" maxDate="2020-03-31T00:00:00"/>
    </cacheField>
    <cacheField name="Employee" numFmtId="14">
      <sharedItems count="2">
        <s v="Jack"/>
        <s v="Jill"/>
      </sharedItems>
    </cacheField>
    <cacheField name="Description" numFmtId="0">
      <sharedItems/>
    </cacheField>
    <cacheField name="Category" numFmtId="0">
      <sharedItems/>
    </cacheField>
    <cacheField name="Paid?" numFmtId="0">
      <sharedItems count="2">
        <s v="No"/>
        <s v="Yes"/>
      </sharedItems>
    </cacheField>
    <cacheField name="Amount" numFmtId="4">
      <sharedItems containsSemiMixedTypes="0" containsString="0" containsNumber="1" minValue="5" maxValue="651.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RUTER.com" refreshedDate="42145.820703703706" createdVersion="5" refreshedVersion="5" minRefreshableVersion="3" recordCount="12">
  <cacheSource type="worksheet">
    <worksheetSource ref="B7:G19" sheet="Integrity6" r:id="rId2"/>
  </cacheSource>
  <cacheFields count="6">
    <cacheField name="Date" numFmtId="165">
      <sharedItems containsSemiMixedTypes="0" containsNonDate="0" containsDate="1" containsString="0" minDate="2020-03-02T00:00:00" maxDate="2020-03-31T00:00:00"/>
    </cacheField>
    <cacheField name="Employee" numFmtId="14">
      <sharedItems count="2">
        <s v="Jack"/>
        <s v="Jill"/>
      </sharedItems>
    </cacheField>
    <cacheField name="Description" numFmtId="0">
      <sharedItems/>
    </cacheField>
    <cacheField name="Category" numFmtId="0">
      <sharedItems/>
    </cacheField>
    <cacheField name="Paid?" numFmtId="0">
      <sharedItems count="2">
        <s v="No"/>
        <s v="Yes"/>
      </sharedItems>
    </cacheField>
    <cacheField name="Amount" numFmtId="4">
      <sharedItems containsSemiMixedTypes="0" containsString="0" containsNumber="1" minValue="5" maxValue="651.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RUTER.com" refreshedDate="42151.840446875001" createdVersion="5" refreshedVersion="5" minRefreshableVersion="3" recordCount="13">
  <cacheSource type="worksheet">
    <worksheetSource ref="B7:G20" sheet="Integrity7" r:id="rId2"/>
  </cacheSource>
  <cacheFields count="6">
    <cacheField name="Date" numFmtId="165">
      <sharedItems containsSemiMixedTypes="0" containsNonDate="0" containsDate="1" containsString="0" minDate="2020-03-02T00:00:00" maxDate="2020-03-31T00:00:00"/>
    </cacheField>
    <cacheField name="Employee" numFmtId="14">
      <sharedItems count="2">
        <s v="Jack"/>
        <s v="Jill"/>
      </sharedItems>
    </cacheField>
    <cacheField name="Description" numFmtId="0">
      <sharedItems/>
    </cacheField>
    <cacheField name="Category" numFmtId="0">
      <sharedItems/>
    </cacheField>
    <cacheField name="Paid?" numFmtId="0">
      <sharedItems count="2">
        <s v="No"/>
        <s v="Yes"/>
      </sharedItems>
    </cacheField>
    <cacheField name="Amount" numFmtId="4">
      <sharedItems containsSemiMixedTypes="0" containsString="0" containsNumber="1" minValue="5" maxValue="1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RUTER.com" refreshedDate="42428.812678240742" createdVersion="5" refreshedVersion="5" minRefreshableVersion="3" recordCount="12">
  <cacheSource type="worksheet">
    <worksheetSource ref="B7:G19" sheet="Integrity7-begin"/>
  </cacheSource>
  <cacheFields count="6">
    <cacheField name="Date" numFmtId="164">
      <sharedItems containsSemiMixedTypes="0" containsNonDate="0" containsDate="1" containsString="0" minDate="2020-03-02T00:00:00" maxDate="2020-03-31T00:00:00"/>
    </cacheField>
    <cacheField name="Employee" numFmtId="14">
      <sharedItems count="2">
        <s v="Jack"/>
        <s v="Jill"/>
      </sharedItems>
    </cacheField>
    <cacheField name="Description" numFmtId="0">
      <sharedItems/>
    </cacheField>
    <cacheField name="Category" numFmtId="0">
      <sharedItems/>
    </cacheField>
    <cacheField name="Paid?" numFmtId="0">
      <sharedItems count="2">
        <s v="No"/>
        <s v="Yes"/>
      </sharedItems>
    </cacheField>
    <cacheField name="Amount" numFmtId="4">
      <sharedItems containsSemiMixedTypes="0" containsString="0" containsNumber="1" minValue="5" maxValue="651.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d v="2020-03-02T00:00:00"/>
    <x v="0"/>
    <s v="Flight"/>
    <s v="Travel Expense"/>
    <x v="0"/>
    <n v="275.45999999999998"/>
  </r>
  <r>
    <d v="2020-03-03T00:00:00"/>
    <x v="0"/>
    <s v="Airport Fee"/>
    <s v="Travel Expense"/>
    <x v="1"/>
    <n v="25"/>
  </r>
  <r>
    <d v="2020-03-05T00:00:00"/>
    <x v="1"/>
    <s v="Parking"/>
    <s v="Travel Expense"/>
    <x v="1"/>
    <n v="45"/>
  </r>
  <r>
    <d v="2020-03-05T00:00:00"/>
    <x v="1"/>
    <s v="Dinner"/>
    <s v="Travel Expense"/>
    <x v="1"/>
    <n v="21.88"/>
  </r>
  <r>
    <d v="2020-03-05T00:00:00"/>
    <x v="1"/>
    <s v="Tips"/>
    <s v="Travel Expense"/>
    <x v="0"/>
    <n v="30"/>
  </r>
  <r>
    <d v="2020-03-07T00:00:00"/>
    <x v="0"/>
    <s v="Hotel"/>
    <s v="Travel Expense"/>
    <x v="1"/>
    <n v="420.18"/>
  </r>
  <r>
    <d v="2020-03-08T00:00:00"/>
    <x v="0"/>
    <s v="Flight"/>
    <s v="Travel Expense"/>
    <x v="1"/>
    <n v="651.27"/>
  </r>
  <r>
    <d v="2020-03-08T00:00:00"/>
    <x v="0"/>
    <s v="Flight"/>
    <s v="Travel Expense"/>
    <x v="1"/>
    <n v="651.27"/>
  </r>
  <r>
    <d v="2020-03-08T00:00:00"/>
    <x v="0"/>
    <s v="Flight"/>
    <s v="Travel Expense"/>
    <x v="1"/>
    <n v="651.27"/>
  </r>
  <r>
    <d v="2020-03-08T00:00:00"/>
    <x v="0"/>
    <s v="Flight"/>
    <s v="Travel Expense"/>
    <x v="1"/>
    <n v="651.27"/>
  </r>
  <r>
    <d v="2020-03-08T00:00:00"/>
    <x v="0"/>
    <s v="Flight"/>
    <s v="Travel Expense"/>
    <x v="1"/>
    <n v="651.27"/>
  </r>
  <r>
    <d v="2020-03-08T00:00:00"/>
    <x v="0"/>
    <s v="Flight"/>
    <s v="Travel Expense"/>
    <x v="1"/>
    <n v="651.27"/>
  </r>
  <r>
    <d v="2020-03-15T00:00:00"/>
    <x v="1"/>
    <s v="Hotel"/>
    <s v="Travel Expense"/>
    <x v="1"/>
    <n v="180.15"/>
  </r>
  <r>
    <d v="2020-03-15T00:00:00"/>
    <x v="1"/>
    <s v="Parking"/>
    <s v="Travel Expense"/>
    <x v="0"/>
    <n v="5"/>
  </r>
  <r>
    <d v="2020-03-21T00:00:00"/>
    <x v="0"/>
    <s v="Tips"/>
    <s v="Travel Expense"/>
    <x v="0"/>
    <n v="18"/>
  </r>
  <r>
    <d v="2020-03-23T00:00:00"/>
    <x v="0"/>
    <s v="Dinner"/>
    <s v="Travel Expense"/>
    <x v="0"/>
    <n v="19.79"/>
  </r>
  <r>
    <d v="2020-03-30T00:00:00"/>
    <x v="1"/>
    <s v="Flight"/>
    <s v="Travel Expense"/>
    <x v="0"/>
    <n v="348.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">
  <r>
    <d v="2020-03-02T00:00:00"/>
    <x v="0"/>
    <s v="Flight"/>
    <s v="Travel Expense"/>
    <x v="0"/>
    <n v="300"/>
  </r>
  <r>
    <d v="2020-03-03T00:00:00"/>
    <x v="0"/>
    <s v="Airport Fee"/>
    <s v="Travel Expense"/>
    <x v="1"/>
    <n v="25"/>
  </r>
  <r>
    <d v="2020-03-05T00:00:00"/>
    <x v="1"/>
    <s v="Parking"/>
    <s v="Travel Expense"/>
    <x v="1"/>
    <n v="45"/>
  </r>
  <r>
    <d v="2020-03-05T00:00:00"/>
    <x v="1"/>
    <s v="Dinner"/>
    <s v="Travel Expense"/>
    <x v="1"/>
    <n v="21.88"/>
  </r>
  <r>
    <d v="2020-03-05T00:00:00"/>
    <x v="1"/>
    <s v="Tips"/>
    <s v="Travel Expense"/>
    <x v="0"/>
    <n v="30"/>
  </r>
  <r>
    <d v="2020-03-07T00:00:00"/>
    <x v="0"/>
    <s v="Hotel"/>
    <s v="Travel Expense"/>
    <x v="1"/>
    <n v="420.18"/>
  </r>
  <r>
    <d v="2020-03-08T00:00:00"/>
    <x v="0"/>
    <s v="Flight"/>
    <s v="Travel Expense"/>
    <x v="1"/>
    <n v="651.27"/>
  </r>
  <r>
    <d v="2020-03-15T00:00:00"/>
    <x v="1"/>
    <s v="Hotel"/>
    <s v="Travel Expense"/>
    <x v="1"/>
    <n v="180.15"/>
  </r>
  <r>
    <d v="2020-03-15T00:00:00"/>
    <x v="1"/>
    <s v="Parking"/>
    <s v="Travel Expense"/>
    <x v="0"/>
    <n v="5"/>
  </r>
  <r>
    <d v="2020-03-21T00:00:00"/>
    <x v="0"/>
    <s v="Tips"/>
    <s v="Travel Expense"/>
    <x v="0"/>
    <n v="18"/>
  </r>
  <r>
    <d v="2020-03-23T00:00:00"/>
    <x v="0"/>
    <s v="Dinner"/>
    <s v="Travel Expense"/>
    <x v="0"/>
    <n v="19.79"/>
  </r>
  <r>
    <d v="2020-03-30T00:00:00"/>
    <x v="1"/>
    <s v="Flight"/>
    <s v="Travel Expense"/>
    <x v="0"/>
    <n v="348.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">
  <r>
    <d v="2020-03-02T00:00:00"/>
    <x v="0"/>
    <s v="Flight"/>
    <s v="Travel Expense"/>
    <x v="0"/>
    <n v="1300"/>
  </r>
  <r>
    <d v="2020-03-03T00:00:00"/>
    <x v="0"/>
    <s v="Airport Fee"/>
    <s v="Travel Expense"/>
    <x v="1"/>
    <n v="25"/>
  </r>
  <r>
    <d v="2020-03-05T00:00:00"/>
    <x v="1"/>
    <s v="Parking"/>
    <s v="Travel Expense"/>
    <x v="1"/>
    <n v="45"/>
  </r>
  <r>
    <d v="2020-03-05T00:00:00"/>
    <x v="1"/>
    <s v="Dinner"/>
    <s v="Travel Expense"/>
    <x v="1"/>
    <n v="21.88"/>
  </r>
  <r>
    <d v="2020-03-05T00:00:00"/>
    <x v="1"/>
    <s v="Tips"/>
    <s v="Travel Expense"/>
    <x v="0"/>
    <n v="30"/>
  </r>
  <r>
    <d v="2020-03-07T00:00:00"/>
    <x v="0"/>
    <s v="Hotel"/>
    <s v="Travel Expense"/>
    <x v="1"/>
    <n v="420.18"/>
  </r>
  <r>
    <d v="2020-03-08T00:00:00"/>
    <x v="0"/>
    <s v="Flight"/>
    <s v="Travel Expense"/>
    <x v="1"/>
    <n v="651.27"/>
  </r>
  <r>
    <d v="2020-03-15T00:00:00"/>
    <x v="1"/>
    <s v="Hotel"/>
    <s v="Travel Expense"/>
    <x v="1"/>
    <n v="180.15"/>
  </r>
  <r>
    <d v="2020-03-15T00:00:00"/>
    <x v="1"/>
    <s v="Parking"/>
    <s v="Travel Expense"/>
    <x v="0"/>
    <n v="5"/>
  </r>
  <r>
    <d v="2020-03-21T00:00:00"/>
    <x v="0"/>
    <s v="Tips"/>
    <s v="Travel Expense"/>
    <x v="0"/>
    <n v="18"/>
  </r>
  <r>
    <d v="2020-03-23T00:00:00"/>
    <x v="0"/>
    <s v="Dinner"/>
    <s v="Travel Expense"/>
    <x v="0"/>
    <n v="19.79"/>
  </r>
  <r>
    <d v="2020-03-30T00:00:00"/>
    <x v="1"/>
    <s v="Flight"/>
    <s v="Travel Expense"/>
    <x v="0"/>
    <n v="348.19"/>
  </r>
  <r>
    <d v="2020-03-30T00:00:00"/>
    <x v="1"/>
    <s v="Flight"/>
    <s v="Travel Expense"/>
    <x v="0"/>
    <n v="348.1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">
  <r>
    <d v="2020-03-02T00:00:00"/>
    <x v="0"/>
    <s v="Flight"/>
    <s v="Travel Expense"/>
    <x v="0"/>
    <n v="300"/>
  </r>
  <r>
    <d v="2020-03-03T00:00:00"/>
    <x v="0"/>
    <s v="Airport Fee"/>
    <s v="Travel Expense"/>
    <x v="1"/>
    <n v="25"/>
  </r>
  <r>
    <d v="2020-03-05T00:00:00"/>
    <x v="1"/>
    <s v="Parking"/>
    <s v="Travel Expense"/>
    <x v="1"/>
    <n v="45"/>
  </r>
  <r>
    <d v="2020-03-05T00:00:00"/>
    <x v="1"/>
    <s v="Dinner"/>
    <s v="Travel Expense"/>
    <x v="1"/>
    <n v="21.88"/>
  </r>
  <r>
    <d v="2020-03-05T00:00:00"/>
    <x v="1"/>
    <s v="Tips"/>
    <s v="Travel Expense"/>
    <x v="0"/>
    <n v="30"/>
  </r>
  <r>
    <d v="2020-03-07T00:00:00"/>
    <x v="0"/>
    <s v="Hotel"/>
    <s v="Travel Expense"/>
    <x v="1"/>
    <n v="420.18"/>
  </r>
  <r>
    <d v="2020-03-08T00:00:00"/>
    <x v="0"/>
    <s v="Flight"/>
    <s v="Travel Expense"/>
    <x v="1"/>
    <n v="651.27"/>
  </r>
  <r>
    <d v="2020-03-15T00:00:00"/>
    <x v="1"/>
    <s v="Hotel"/>
    <s v="Travel Expense"/>
    <x v="1"/>
    <n v="180.15"/>
  </r>
  <r>
    <d v="2020-03-15T00:00:00"/>
    <x v="1"/>
    <s v="Parking"/>
    <s v="Travel Expense"/>
    <x v="0"/>
    <n v="5"/>
  </r>
  <r>
    <d v="2020-03-21T00:00:00"/>
    <x v="0"/>
    <s v="Tips"/>
    <s v="Travel Expense"/>
    <x v="0"/>
    <n v="18"/>
  </r>
  <r>
    <d v="2020-03-23T00:00:00"/>
    <x v="0"/>
    <s v="Dinner"/>
    <s v="Travel Expense"/>
    <x v="0"/>
    <n v="19.79"/>
  </r>
  <r>
    <d v="2020-03-30T00:00:00"/>
    <x v="1"/>
    <s v="Flight"/>
    <s v="Travel Expense"/>
    <x v="0"/>
    <n v="348.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I20:K25" firstHeaderRow="1" firstDataRow="1" firstDataCol="2"/>
  <pivotFields count="6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4"/>
  </rowFields>
  <rowItems count="5">
    <i>
      <x/>
      <x/>
    </i>
    <i r="1">
      <x v="1"/>
    </i>
    <i>
      <x v="1"/>
      <x/>
    </i>
    <i r="1">
      <x v="1"/>
    </i>
    <i t="grand">
      <x/>
    </i>
  </rowItems>
  <colItems count="1">
    <i/>
  </colItems>
  <dataFields count="1">
    <dataField name="Sum of Amount" fld="5" baseField="0" baseItem="0" numFmtId="43"/>
  </dataFields>
  <formats count="1">
    <format dxfId="4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I15:K20" firstHeaderRow="1" firstDataRow="1" firstDataCol="2"/>
  <pivotFields count="6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4"/>
  </rowFields>
  <rowItems count="5">
    <i>
      <x/>
      <x/>
    </i>
    <i r="1">
      <x v="1"/>
    </i>
    <i>
      <x v="1"/>
      <x/>
    </i>
    <i r="1">
      <x v="1"/>
    </i>
    <i t="grand">
      <x/>
    </i>
  </rowItems>
  <colItems count="1">
    <i/>
  </colItems>
  <dataFields count="1">
    <dataField name="Sum of Amount" fld="5" baseField="0" baseItem="0" numFmtId="43"/>
  </dataFields>
  <formats count="1">
    <format dxfId="3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I15:K20" firstHeaderRow="1" firstDataRow="1" firstDataCol="2"/>
  <pivotFields count="6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4"/>
  </rowFields>
  <rowItems count="5">
    <i>
      <x/>
      <x/>
    </i>
    <i r="1">
      <x v="1"/>
    </i>
    <i>
      <x v="1"/>
      <x/>
    </i>
    <i r="1">
      <x v="1"/>
    </i>
    <i t="grand">
      <x/>
    </i>
  </rowItems>
  <colItems count="1">
    <i/>
  </colItems>
  <dataFields count="1">
    <dataField name="Sum of Amount" fld="5" baseField="0" baseItem="0" numFmtId="43"/>
  </dataFields>
  <formats count="1">
    <format dxfId="2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4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I15:K20" firstHeaderRow="1" firstDataRow="1" firstDataCol="2"/>
  <pivotFields count="6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4"/>
  </rowFields>
  <rowItems count="5">
    <i>
      <x/>
      <x/>
    </i>
    <i r="1">
      <x v="1"/>
    </i>
    <i>
      <x v="1"/>
      <x/>
    </i>
    <i r="1">
      <x v="1"/>
    </i>
    <i t="grand">
      <x/>
    </i>
  </rowItems>
  <colItems count="1">
    <i/>
  </colItems>
  <dataFields count="1">
    <dataField name="Sum of Amount" fld="5" baseField="0" baseItem="0" numFmtId="43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B1:G19"/>
  <sheetViews>
    <sheetView tabSelected="1" zoomScaleNormal="100" workbookViewId="0"/>
  </sheetViews>
  <sheetFormatPr defaultColWidth="11" defaultRowHeight="15.75" x14ac:dyDescent="0.25"/>
  <cols>
    <col min="1" max="1" width="4.5" customWidth="1"/>
    <col min="2" max="4" width="12.625" customWidth="1"/>
    <col min="5" max="5" width="14.75" customWidth="1"/>
    <col min="6" max="6" width="9.875" customWidth="1"/>
    <col min="7" max="7" width="12.625" customWidth="1"/>
    <col min="8" max="8" width="3" customWidth="1"/>
  </cols>
  <sheetData>
    <row r="1" spans="2:7" ht="8.25" customHeight="1" x14ac:dyDescent="0.25"/>
    <row r="2" spans="2:7" ht="26.25" x14ac:dyDescent="0.25">
      <c r="B2" s="133" t="s">
        <v>15</v>
      </c>
      <c r="C2" s="133"/>
      <c r="D2" s="133"/>
      <c r="E2" s="133"/>
      <c r="F2" s="133"/>
      <c r="G2" s="133"/>
    </row>
    <row r="3" spans="2:7" ht="17.25" x14ac:dyDescent="0.3">
      <c r="B3" s="1"/>
      <c r="C3" s="1"/>
      <c r="D3" s="1"/>
      <c r="E3" s="1"/>
      <c r="F3" s="1"/>
      <c r="G3" s="1"/>
    </row>
    <row r="4" spans="2:7" ht="25.5" x14ac:dyDescent="0.5">
      <c r="B4" s="134" t="s">
        <v>20</v>
      </c>
      <c r="C4" s="134"/>
      <c r="D4" s="134"/>
      <c r="E4" s="134"/>
      <c r="F4" s="134"/>
      <c r="G4" s="134"/>
    </row>
    <row r="6" spans="2:7" x14ac:dyDescent="0.25">
      <c r="B6" s="29" t="s">
        <v>36</v>
      </c>
      <c r="C6" s="29"/>
      <c r="D6" s="29"/>
      <c r="E6" s="29"/>
      <c r="F6" s="29"/>
      <c r="G6" s="29"/>
    </row>
    <row r="7" spans="2:7" x14ac:dyDescent="0.25">
      <c r="B7" s="29" t="s">
        <v>2</v>
      </c>
      <c r="C7" s="29" t="s">
        <v>21</v>
      </c>
      <c r="D7" s="29" t="s">
        <v>3</v>
      </c>
      <c r="E7" s="29" t="s">
        <v>0</v>
      </c>
      <c r="F7" s="29" t="s">
        <v>1</v>
      </c>
      <c r="G7" s="29" t="s">
        <v>4</v>
      </c>
    </row>
    <row r="8" spans="2:7" x14ac:dyDescent="0.25">
      <c r="B8" s="33">
        <v>43892</v>
      </c>
      <c r="C8" s="29" t="s">
        <v>22</v>
      </c>
      <c r="D8" s="30" t="s">
        <v>5</v>
      </c>
      <c r="E8" s="30" t="s">
        <v>11</v>
      </c>
      <c r="F8" s="31" t="s">
        <v>12</v>
      </c>
      <c r="G8" s="32">
        <v>275.45999999999998</v>
      </c>
    </row>
    <row r="9" spans="2:7" x14ac:dyDescent="0.25">
      <c r="B9" s="33">
        <v>43893</v>
      </c>
      <c r="C9" s="29" t="s">
        <v>22</v>
      </c>
      <c r="D9" s="30" t="s">
        <v>6</v>
      </c>
      <c r="E9" s="30" t="s">
        <v>11</v>
      </c>
      <c r="F9" s="31" t="s">
        <v>12</v>
      </c>
      <c r="G9" s="32">
        <v>25</v>
      </c>
    </row>
    <row r="10" spans="2:7" x14ac:dyDescent="0.25">
      <c r="B10" s="33">
        <v>43895</v>
      </c>
      <c r="C10" s="29" t="s">
        <v>23</v>
      </c>
      <c r="D10" s="30" t="s">
        <v>7</v>
      </c>
      <c r="E10" s="30" t="s">
        <v>11</v>
      </c>
      <c r="F10" s="31" t="s">
        <v>12</v>
      </c>
      <c r="G10" s="32">
        <v>45</v>
      </c>
    </row>
    <row r="11" spans="2:7" x14ac:dyDescent="0.25">
      <c r="B11" s="33">
        <v>43895</v>
      </c>
      <c r="C11" s="29" t="s">
        <v>23</v>
      </c>
      <c r="D11" s="30" t="s">
        <v>10</v>
      </c>
      <c r="E11" s="30" t="s">
        <v>11</v>
      </c>
      <c r="F11" s="31" t="s">
        <v>12</v>
      </c>
      <c r="G11" s="32">
        <v>21.88</v>
      </c>
    </row>
    <row r="12" spans="2:7" x14ac:dyDescent="0.25">
      <c r="B12" s="33">
        <v>43895</v>
      </c>
      <c r="C12" s="29" t="s">
        <v>23</v>
      </c>
      <c r="D12" s="30" t="s">
        <v>8</v>
      </c>
      <c r="E12" s="30" t="s">
        <v>11</v>
      </c>
      <c r="F12" s="31" t="s">
        <v>12</v>
      </c>
      <c r="G12" s="32">
        <v>30</v>
      </c>
    </row>
    <row r="13" spans="2:7" x14ac:dyDescent="0.25">
      <c r="B13" s="33">
        <v>43897</v>
      </c>
      <c r="C13" s="29" t="s">
        <v>22</v>
      </c>
      <c r="D13" s="30" t="s">
        <v>9</v>
      </c>
      <c r="E13" s="30" t="s">
        <v>11</v>
      </c>
      <c r="F13" s="31" t="s">
        <v>12</v>
      </c>
      <c r="G13" s="32">
        <v>420.18</v>
      </c>
    </row>
    <row r="14" spans="2:7" x14ac:dyDescent="0.25">
      <c r="B14" s="33">
        <v>43898</v>
      </c>
      <c r="C14" s="29" t="s">
        <v>22</v>
      </c>
      <c r="D14" s="30" t="s">
        <v>5</v>
      </c>
      <c r="E14" s="30" t="s">
        <v>11</v>
      </c>
      <c r="F14" s="31" t="s">
        <v>12</v>
      </c>
      <c r="G14" s="32">
        <v>651.27</v>
      </c>
    </row>
    <row r="15" spans="2:7" x14ac:dyDescent="0.25">
      <c r="B15" s="33">
        <v>43905</v>
      </c>
      <c r="C15" s="29" t="s">
        <v>23</v>
      </c>
      <c r="D15" s="30" t="s">
        <v>9</v>
      </c>
      <c r="E15" s="30" t="s">
        <v>11</v>
      </c>
      <c r="F15" s="31" t="s">
        <v>12</v>
      </c>
      <c r="G15" s="32">
        <v>180.15</v>
      </c>
    </row>
    <row r="16" spans="2:7" x14ac:dyDescent="0.25">
      <c r="B16" s="33">
        <v>43905</v>
      </c>
      <c r="C16" s="29" t="s">
        <v>23</v>
      </c>
      <c r="D16" s="30" t="s">
        <v>7</v>
      </c>
      <c r="E16" s="30" t="s">
        <v>11</v>
      </c>
      <c r="F16" s="31" t="s">
        <v>13</v>
      </c>
      <c r="G16" s="32">
        <v>5</v>
      </c>
    </row>
    <row r="17" spans="2:7" x14ac:dyDescent="0.25">
      <c r="B17" s="33">
        <v>43911</v>
      </c>
      <c r="C17" s="29" t="s">
        <v>22</v>
      </c>
      <c r="D17" s="30" t="s">
        <v>8</v>
      </c>
      <c r="E17" s="30" t="s">
        <v>11</v>
      </c>
      <c r="F17" s="31" t="s">
        <v>13</v>
      </c>
      <c r="G17" s="32">
        <v>18</v>
      </c>
    </row>
    <row r="18" spans="2:7" x14ac:dyDescent="0.25">
      <c r="B18" s="33">
        <v>43913</v>
      </c>
      <c r="C18" s="29" t="s">
        <v>22</v>
      </c>
      <c r="D18" s="30" t="s">
        <v>10</v>
      </c>
      <c r="E18" s="30" t="s">
        <v>11</v>
      </c>
      <c r="F18" s="31" t="s">
        <v>13</v>
      </c>
      <c r="G18" s="32">
        <v>19.79</v>
      </c>
    </row>
    <row r="19" spans="2:7" x14ac:dyDescent="0.25">
      <c r="B19" s="33">
        <v>43920</v>
      </c>
      <c r="C19" s="29" t="s">
        <v>23</v>
      </c>
      <c r="D19" s="30" t="s">
        <v>5</v>
      </c>
      <c r="E19" s="30" t="s">
        <v>11</v>
      </c>
      <c r="F19" s="31" t="s">
        <v>13</v>
      </c>
      <c r="G19" s="32">
        <v>348.19</v>
      </c>
    </row>
  </sheetData>
  <mergeCells count="2">
    <mergeCell ref="B2:G2"/>
    <mergeCell ref="B4:G4"/>
  </mergeCells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K26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  <col min="9" max="9" width="12.125" bestFit="1" customWidth="1"/>
    <col min="10" max="10" width="7.25" customWidth="1"/>
    <col min="11" max="11" width="13.375" bestFit="1" customWidth="1"/>
  </cols>
  <sheetData>
    <row r="1" spans="2:11" ht="14.1" customHeight="1" x14ac:dyDescent="0.25"/>
    <row r="2" spans="2:11" ht="26.25" x14ac:dyDescent="0.25">
      <c r="B2" s="133" t="s">
        <v>40</v>
      </c>
      <c r="C2" s="133"/>
      <c r="D2" s="133"/>
      <c r="E2" s="133"/>
      <c r="F2" s="133"/>
      <c r="G2" s="133"/>
    </row>
    <row r="3" spans="2:11" ht="17.25" x14ac:dyDescent="0.3">
      <c r="B3" s="1"/>
      <c r="C3" s="1"/>
      <c r="D3" s="1"/>
      <c r="E3" s="1"/>
      <c r="F3" s="1"/>
      <c r="G3" s="1"/>
    </row>
    <row r="4" spans="2:11" ht="25.5" x14ac:dyDescent="0.5">
      <c r="B4" s="134" t="s">
        <v>57</v>
      </c>
      <c r="C4" s="134"/>
      <c r="D4" s="134"/>
      <c r="E4" s="134"/>
      <c r="F4" s="134"/>
      <c r="G4" s="134"/>
    </row>
    <row r="6" spans="2:11" ht="21" x14ac:dyDescent="0.35">
      <c r="B6" s="135" t="s">
        <v>36</v>
      </c>
      <c r="C6" s="136"/>
      <c r="D6" s="136"/>
      <c r="E6" s="136"/>
      <c r="F6" s="136"/>
      <c r="G6" s="137"/>
      <c r="I6" s="140" t="s">
        <v>58</v>
      </c>
      <c r="J6" s="141"/>
      <c r="K6" s="142"/>
    </row>
    <row r="7" spans="2:11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  <c r="I7" s="74" t="s">
        <v>21</v>
      </c>
      <c r="J7" s="74" t="s">
        <v>1</v>
      </c>
      <c r="K7" s="75" t="s">
        <v>4</v>
      </c>
    </row>
    <row r="8" spans="2:11" x14ac:dyDescent="0.25">
      <c r="B8" s="14">
        <v>43892</v>
      </c>
      <c r="C8" s="15" t="s">
        <v>22</v>
      </c>
      <c r="D8" s="16" t="s">
        <v>5</v>
      </c>
      <c r="E8" s="16" t="s">
        <v>11</v>
      </c>
      <c r="F8" s="17" t="s">
        <v>13</v>
      </c>
      <c r="G8" s="18">
        <v>275.45999999999998</v>
      </c>
      <c r="I8" s="15" t="s">
        <v>22</v>
      </c>
      <c r="J8" s="15" t="s">
        <v>13</v>
      </c>
      <c r="K8" s="76">
        <f>SUMIFS($G$8:$G$24,$C$8:$C$24,$I8,$F$8:$F$24,$J8)</f>
        <v>313.25</v>
      </c>
    </row>
    <row r="9" spans="2:11" x14ac:dyDescent="0.25">
      <c r="B9" s="19">
        <v>43893</v>
      </c>
      <c r="C9" s="20" t="s">
        <v>22</v>
      </c>
      <c r="D9" s="21" t="s">
        <v>6</v>
      </c>
      <c r="E9" s="21" t="s">
        <v>11</v>
      </c>
      <c r="F9" s="22" t="s">
        <v>12</v>
      </c>
      <c r="G9" s="23">
        <v>25</v>
      </c>
      <c r="I9" s="20" t="s">
        <v>22</v>
      </c>
      <c r="J9" s="20" t="s">
        <v>12</v>
      </c>
      <c r="K9" s="77">
        <f>SUMIFS($G$8:$G$24,$C$8:$C$24,$I9,$F$8:$F$24,$J9)</f>
        <v>4352.7999999999993</v>
      </c>
    </row>
    <row r="10" spans="2:11" x14ac:dyDescent="0.25">
      <c r="B10" s="19">
        <v>43895</v>
      </c>
      <c r="C10" s="20" t="s">
        <v>23</v>
      </c>
      <c r="D10" s="21" t="s">
        <v>7</v>
      </c>
      <c r="E10" s="21" t="s">
        <v>11</v>
      </c>
      <c r="F10" s="22" t="s">
        <v>12</v>
      </c>
      <c r="G10" s="23">
        <v>45</v>
      </c>
      <c r="I10" s="20" t="s">
        <v>23</v>
      </c>
      <c r="J10" s="20" t="s">
        <v>13</v>
      </c>
      <c r="K10" s="77">
        <f>SUMIFS($G$8:$G$24,$C$8:$C$24,$I10,$F$8:$F$24,$J10)</f>
        <v>383.19</v>
      </c>
    </row>
    <row r="11" spans="2:11" x14ac:dyDescent="0.25">
      <c r="B11" s="19">
        <v>43895</v>
      </c>
      <c r="C11" s="20" t="s">
        <v>23</v>
      </c>
      <c r="D11" s="21" t="s">
        <v>10</v>
      </c>
      <c r="E11" s="21" t="s">
        <v>11</v>
      </c>
      <c r="F11" s="22" t="s">
        <v>12</v>
      </c>
      <c r="G11" s="23">
        <v>21.88</v>
      </c>
      <c r="I11" s="78" t="s">
        <v>23</v>
      </c>
      <c r="J11" s="78" t="s">
        <v>12</v>
      </c>
      <c r="K11" s="79">
        <f>SUMIFS($G$8:$G$24,$C$8:$C$24,$I11,$F$8:$F$24,$J11)</f>
        <v>247.03</v>
      </c>
    </row>
    <row r="12" spans="2:11" ht="16.5" thickBot="1" x14ac:dyDescent="0.3">
      <c r="B12" s="19">
        <v>43895</v>
      </c>
      <c r="C12" s="20" t="s">
        <v>23</v>
      </c>
      <c r="D12" s="21" t="s">
        <v>8</v>
      </c>
      <c r="E12" s="21" t="s">
        <v>11</v>
      </c>
      <c r="F12" s="22" t="s">
        <v>13</v>
      </c>
      <c r="G12" s="23">
        <v>30</v>
      </c>
      <c r="I12" s="11" t="s">
        <v>37</v>
      </c>
      <c r="J12" s="11"/>
      <c r="K12" s="80">
        <f>SUM(K8:K11)</f>
        <v>5296.2699999999986</v>
      </c>
    </row>
    <row r="13" spans="2:11" x14ac:dyDescent="0.25">
      <c r="B13" s="19">
        <v>43897</v>
      </c>
      <c r="C13" s="20" t="s">
        <v>22</v>
      </c>
      <c r="D13" s="21" t="s">
        <v>9</v>
      </c>
      <c r="E13" s="21" t="s">
        <v>11</v>
      </c>
      <c r="F13" s="22" t="s">
        <v>12</v>
      </c>
      <c r="G13" s="23">
        <v>420.18</v>
      </c>
      <c r="I13" s="81" t="s">
        <v>59</v>
      </c>
      <c r="J13" s="82"/>
      <c r="K13" s="83">
        <f>K12-G25</f>
        <v>0</v>
      </c>
    </row>
    <row r="14" spans="2:11" x14ac:dyDescent="0.25">
      <c r="B14" s="19">
        <v>43898</v>
      </c>
      <c r="C14" s="20" t="s">
        <v>22</v>
      </c>
      <c r="D14" s="21" t="s">
        <v>5</v>
      </c>
      <c r="E14" s="21" t="s">
        <v>11</v>
      </c>
      <c r="F14" s="22" t="s">
        <v>12</v>
      </c>
      <c r="G14" s="23">
        <v>651.27</v>
      </c>
    </row>
    <row r="15" spans="2:11" x14ac:dyDescent="0.25">
      <c r="B15" s="19">
        <v>43898</v>
      </c>
      <c r="C15" s="20" t="s">
        <v>22</v>
      </c>
      <c r="D15" s="21" t="s">
        <v>5</v>
      </c>
      <c r="E15" s="21" t="s">
        <v>11</v>
      </c>
      <c r="F15" s="22" t="s">
        <v>12</v>
      </c>
      <c r="G15" s="23">
        <v>651.27</v>
      </c>
    </row>
    <row r="16" spans="2:11" x14ac:dyDescent="0.25">
      <c r="B16" s="19">
        <v>43898</v>
      </c>
      <c r="C16" s="20" t="s">
        <v>22</v>
      </c>
      <c r="D16" s="21" t="s">
        <v>5</v>
      </c>
      <c r="E16" s="21" t="s">
        <v>11</v>
      </c>
      <c r="F16" s="22" t="s">
        <v>12</v>
      </c>
      <c r="G16" s="23">
        <v>651.27</v>
      </c>
    </row>
    <row r="17" spans="2:11" x14ac:dyDescent="0.25">
      <c r="B17" s="19">
        <v>43898</v>
      </c>
      <c r="C17" s="20" t="s">
        <v>22</v>
      </c>
      <c r="D17" s="21" t="s">
        <v>5</v>
      </c>
      <c r="E17" s="21" t="s">
        <v>11</v>
      </c>
      <c r="F17" s="22" t="s">
        <v>12</v>
      </c>
      <c r="G17" s="23">
        <v>651.27</v>
      </c>
    </row>
    <row r="18" spans="2:11" x14ac:dyDescent="0.25">
      <c r="B18" s="19">
        <v>43898</v>
      </c>
      <c r="C18" s="20" t="s">
        <v>22</v>
      </c>
      <c r="D18" s="21" t="s">
        <v>5</v>
      </c>
      <c r="E18" s="21" t="s">
        <v>11</v>
      </c>
      <c r="F18" s="22" t="s">
        <v>12</v>
      </c>
      <c r="G18" s="23">
        <v>651.27</v>
      </c>
    </row>
    <row r="19" spans="2:11" x14ac:dyDescent="0.25">
      <c r="B19" s="19">
        <v>43898</v>
      </c>
      <c r="C19" s="20" t="s">
        <v>22</v>
      </c>
      <c r="D19" s="21" t="s">
        <v>5</v>
      </c>
      <c r="E19" s="21" t="s">
        <v>11</v>
      </c>
      <c r="F19" s="22" t="s">
        <v>12</v>
      </c>
      <c r="G19" s="23">
        <v>651.27</v>
      </c>
    </row>
    <row r="20" spans="2:11" x14ac:dyDescent="0.25">
      <c r="B20" s="19">
        <v>43905</v>
      </c>
      <c r="C20" s="20" t="s">
        <v>23</v>
      </c>
      <c r="D20" s="21" t="s">
        <v>9</v>
      </c>
      <c r="E20" s="21" t="s">
        <v>11</v>
      </c>
      <c r="F20" s="22" t="s">
        <v>12</v>
      </c>
      <c r="G20" s="23">
        <v>180.15</v>
      </c>
      <c r="I20" t="s">
        <v>21</v>
      </c>
      <c r="J20" t="s">
        <v>1</v>
      </c>
      <c r="K20" t="s">
        <v>60</v>
      </c>
    </row>
    <row r="21" spans="2:11" x14ac:dyDescent="0.25">
      <c r="B21" s="19">
        <v>43905</v>
      </c>
      <c r="C21" s="20" t="s">
        <v>23</v>
      </c>
      <c r="D21" s="21" t="s">
        <v>7</v>
      </c>
      <c r="E21" s="21" t="s">
        <v>11</v>
      </c>
      <c r="F21" s="22" t="s">
        <v>13</v>
      </c>
      <c r="G21" s="23">
        <v>5</v>
      </c>
      <c r="I21" t="s">
        <v>22</v>
      </c>
      <c r="J21" t="s">
        <v>13</v>
      </c>
      <c r="K21" s="49">
        <v>313.25</v>
      </c>
    </row>
    <row r="22" spans="2:11" x14ac:dyDescent="0.25">
      <c r="B22" s="19">
        <v>43911</v>
      </c>
      <c r="C22" s="20" t="s">
        <v>22</v>
      </c>
      <c r="D22" s="21" t="s">
        <v>8</v>
      </c>
      <c r="E22" s="21" t="s">
        <v>11</v>
      </c>
      <c r="F22" s="22" t="s">
        <v>13</v>
      </c>
      <c r="G22" s="23">
        <v>18</v>
      </c>
      <c r="I22" t="s">
        <v>22</v>
      </c>
      <c r="J22" t="s">
        <v>12</v>
      </c>
      <c r="K22" s="49">
        <v>4352.7999999999993</v>
      </c>
    </row>
    <row r="23" spans="2:11" x14ac:dyDescent="0.25">
      <c r="B23" s="19">
        <v>43913</v>
      </c>
      <c r="C23" s="20" t="s">
        <v>22</v>
      </c>
      <c r="D23" s="21" t="s">
        <v>10</v>
      </c>
      <c r="E23" s="21" t="s">
        <v>11</v>
      </c>
      <c r="F23" s="22" t="s">
        <v>13</v>
      </c>
      <c r="G23" s="23">
        <v>19.79</v>
      </c>
      <c r="I23" t="s">
        <v>23</v>
      </c>
      <c r="J23" t="s">
        <v>13</v>
      </c>
      <c r="K23" s="49">
        <v>383.19</v>
      </c>
    </row>
    <row r="24" spans="2:11" x14ac:dyDescent="0.25">
      <c r="B24" s="84">
        <v>43920</v>
      </c>
      <c r="C24" s="78" t="s">
        <v>23</v>
      </c>
      <c r="D24" s="85" t="s">
        <v>5</v>
      </c>
      <c r="E24" s="85" t="s">
        <v>11</v>
      </c>
      <c r="F24" s="86" t="s">
        <v>13</v>
      </c>
      <c r="G24" s="87">
        <v>348.19</v>
      </c>
      <c r="I24" t="s">
        <v>23</v>
      </c>
      <c r="J24" t="s">
        <v>12</v>
      </c>
      <c r="K24" s="49">
        <v>247.03</v>
      </c>
    </row>
    <row r="25" spans="2:11" ht="16.5" thickBot="1" x14ac:dyDescent="0.3">
      <c r="B25" s="88" t="s">
        <v>37</v>
      </c>
      <c r="C25" s="89"/>
      <c r="D25" s="90"/>
      <c r="E25" s="90"/>
      <c r="F25" s="91"/>
      <c r="G25" s="92">
        <f>SUM(G8:G24)</f>
        <v>5296.2699999999986</v>
      </c>
      <c r="I25" t="s">
        <v>61</v>
      </c>
      <c r="K25" s="49">
        <v>5296.2699999999986</v>
      </c>
    </row>
    <row r="26" spans="2:11" x14ac:dyDescent="0.25">
      <c r="I26" s="81" t="s">
        <v>62</v>
      </c>
      <c r="J26" s="82"/>
      <c r="K26" s="83">
        <f>GETPIVOTDATA("Amount",$I$20)-G25</f>
        <v>0</v>
      </c>
    </row>
  </sheetData>
  <autoFilter ref="I7:J13">
    <sortState ref="I8:J11">
      <sortCondition ref="I7:I11"/>
    </sortState>
  </autoFilter>
  <mergeCells count="4">
    <mergeCell ref="B2:G2"/>
    <mergeCell ref="B4:G4"/>
    <mergeCell ref="B6:G6"/>
    <mergeCell ref="I6:K6"/>
  </mergeCells>
  <dataValidations count="1">
    <dataValidation type="list" allowBlank="1" showInputMessage="1" showErrorMessage="1" sqref="J8:J11 F8:F24">
      <formula1>"Yes,No"</formula1>
    </dataValidation>
  </dataValidations>
  <pageMargins left="0.75" right="0.75" top="1" bottom="1" header="0.5" footer="0.5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M21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  <col min="9" max="9" width="12.125" customWidth="1"/>
    <col min="10" max="10" width="7.25" customWidth="1"/>
    <col min="11" max="11" width="13.375" customWidth="1"/>
    <col min="12" max="12" width="1.75" customWidth="1"/>
    <col min="13" max="13" width="21.875" bestFit="1" customWidth="1"/>
  </cols>
  <sheetData>
    <row r="1" spans="2:13" ht="14.1" customHeight="1" x14ac:dyDescent="0.25"/>
    <row r="2" spans="2:13" ht="26.25" x14ac:dyDescent="0.25">
      <c r="B2" s="133" t="s">
        <v>40</v>
      </c>
      <c r="C2" s="133"/>
      <c r="D2" s="133"/>
      <c r="E2" s="133"/>
      <c r="F2" s="133"/>
      <c r="G2" s="133"/>
    </row>
    <row r="3" spans="2:13" ht="17.25" x14ac:dyDescent="0.3">
      <c r="B3" s="1"/>
      <c r="C3" s="1"/>
      <c r="D3" s="1"/>
      <c r="E3" s="1"/>
      <c r="F3" s="1"/>
      <c r="G3" s="110"/>
    </row>
    <row r="4" spans="2:13" ht="25.5" x14ac:dyDescent="0.5">
      <c r="B4" s="134" t="s">
        <v>68</v>
      </c>
      <c r="C4" s="134"/>
      <c r="D4" s="134"/>
      <c r="E4" s="134"/>
      <c r="F4" s="134"/>
      <c r="G4" s="134"/>
    </row>
    <row r="6" spans="2:13" ht="21" x14ac:dyDescent="0.35">
      <c r="B6" s="135" t="s">
        <v>36</v>
      </c>
      <c r="C6" s="136"/>
      <c r="D6" s="136"/>
      <c r="E6" s="136"/>
      <c r="F6" s="136"/>
      <c r="G6" s="137"/>
      <c r="I6" s="140" t="s">
        <v>58</v>
      </c>
      <c r="J6" s="141"/>
      <c r="K6" s="142"/>
    </row>
    <row r="7" spans="2:13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  <c r="I7" s="74" t="s">
        <v>21</v>
      </c>
      <c r="J7" s="74" t="s">
        <v>1</v>
      </c>
      <c r="K7" s="75" t="s">
        <v>4</v>
      </c>
      <c r="L7" s="114"/>
      <c r="M7" s="74"/>
    </row>
    <row r="8" spans="2:13" x14ac:dyDescent="0.25">
      <c r="B8" s="109">
        <v>43892</v>
      </c>
      <c r="C8" s="108" t="s">
        <v>22</v>
      </c>
      <c r="D8" s="107" t="s">
        <v>5</v>
      </c>
      <c r="E8" s="107" t="s">
        <v>11</v>
      </c>
      <c r="F8" s="106" t="s">
        <v>13</v>
      </c>
      <c r="G8" s="105">
        <v>300</v>
      </c>
      <c r="I8" s="15" t="s">
        <v>22</v>
      </c>
      <c r="J8" s="15" t="s">
        <v>13</v>
      </c>
      <c r="K8" s="76">
        <f>SUMIFS($G$8:$G$19,$C$8:$C$19,$I8,$F$8:$F$19,$J8)</f>
        <v>337.79</v>
      </c>
      <c r="L8" s="115"/>
      <c r="M8" s="111" t="s">
        <v>67</v>
      </c>
    </row>
    <row r="9" spans="2:13" x14ac:dyDescent="0.25">
      <c r="B9" s="102">
        <v>43893</v>
      </c>
      <c r="C9" s="101" t="s">
        <v>22</v>
      </c>
      <c r="D9" s="100" t="s">
        <v>6</v>
      </c>
      <c r="E9" s="100" t="s">
        <v>11</v>
      </c>
      <c r="F9" s="99" t="s">
        <v>12</v>
      </c>
      <c r="G9" s="98">
        <v>25</v>
      </c>
      <c r="I9" s="20" t="s">
        <v>22</v>
      </c>
      <c r="J9" s="20" t="s">
        <v>12</v>
      </c>
      <c r="K9" s="77">
        <f>SUMIFS($G$8:$G$19,$C$8:$C$19,$I9,$F$8:$F$19,$J9)</f>
        <v>1096.45</v>
      </c>
      <c r="L9" s="115"/>
      <c r="M9" s="112" t="s">
        <v>66</v>
      </c>
    </row>
    <row r="10" spans="2:13" x14ac:dyDescent="0.25">
      <c r="B10" s="102">
        <v>43895</v>
      </c>
      <c r="C10" s="101" t="s">
        <v>23</v>
      </c>
      <c r="D10" s="100" t="s">
        <v>7</v>
      </c>
      <c r="E10" s="100" t="s">
        <v>11</v>
      </c>
      <c r="F10" s="99" t="s">
        <v>12</v>
      </c>
      <c r="G10" s="98">
        <v>45</v>
      </c>
      <c r="I10" s="20" t="s">
        <v>23</v>
      </c>
      <c r="J10" s="20" t="s">
        <v>13</v>
      </c>
      <c r="K10" s="77">
        <f>SUMIFS($G$8:$G$19,$C$8:$C$19,$I10,$F$8:$F$19,$J10)</f>
        <v>383.19</v>
      </c>
      <c r="L10" s="115"/>
      <c r="M10" s="112" t="s">
        <v>65</v>
      </c>
    </row>
    <row r="11" spans="2:13" x14ac:dyDescent="0.25">
      <c r="B11" s="102">
        <v>43895</v>
      </c>
      <c r="C11" s="101" t="s">
        <v>23</v>
      </c>
      <c r="D11" s="100" t="s">
        <v>10</v>
      </c>
      <c r="E11" s="100" t="s">
        <v>11</v>
      </c>
      <c r="F11" s="99" t="s">
        <v>12</v>
      </c>
      <c r="G11" s="98">
        <v>21.88</v>
      </c>
      <c r="I11" s="78" t="s">
        <v>23</v>
      </c>
      <c r="J11" s="78" t="s">
        <v>12</v>
      </c>
      <c r="K11" s="79">
        <f>SUMIFS($G$8:$G$19,$C$8:$C$19,$I11,$F$8:$F$19,$J11)</f>
        <v>247.03</v>
      </c>
      <c r="L11" s="115"/>
      <c r="M11" s="112" t="s">
        <v>64</v>
      </c>
    </row>
    <row r="12" spans="2:13" ht="16.5" thickBot="1" x14ac:dyDescent="0.3">
      <c r="B12" s="102">
        <v>43895</v>
      </c>
      <c r="C12" s="101" t="s">
        <v>23</v>
      </c>
      <c r="D12" s="100" t="s">
        <v>8</v>
      </c>
      <c r="E12" s="100" t="s">
        <v>11</v>
      </c>
      <c r="F12" s="99" t="s">
        <v>13</v>
      </c>
      <c r="G12" s="98">
        <v>30</v>
      </c>
      <c r="I12" s="11" t="s">
        <v>37</v>
      </c>
      <c r="J12" s="11"/>
      <c r="K12" s="80">
        <f>SUM(K8:K11)</f>
        <v>2064.46</v>
      </c>
      <c r="L12" s="116"/>
      <c r="M12" s="113" t="s">
        <v>63</v>
      </c>
    </row>
    <row r="13" spans="2:13" x14ac:dyDescent="0.25">
      <c r="B13" s="102">
        <v>43897</v>
      </c>
      <c r="C13" s="101" t="s">
        <v>22</v>
      </c>
      <c r="D13" s="100" t="s">
        <v>9</v>
      </c>
      <c r="E13" s="100" t="s">
        <v>11</v>
      </c>
      <c r="F13" s="99" t="s">
        <v>12</v>
      </c>
      <c r="G13" s="98">
        <v>420.18</v>
      </c>
      <c r="I13" s="81" t="s">
        <v>59</v>
      </c>
      <c r="J13" s="82"/>
      <c r="K13" s="83">
        <f>K12-G20</f>
        <v>0</v>
      </c>
      <c r="L13" s="83"/>
    </row>
    <row r="14" spans="2:13" x14ac:dyDescent="0.25">
      <c r="B14" s="102">
        <v>43898</v>
      </c>
      <c r="C14" s="101" t="s">
        <v>22</v>
      </c>
      <c r="D14" s="100" t="s">
        <v>5</v>
      </c>
      <c r="E14" s="100" t="s">
        <v>11</v>
      </c>
      <c r="F14" s="99" t="s">
        <v>12</v>
      </c>
      <c r="G14" s="98">
        <v>651.27</v>
      </c>
    </row>
    <row r="15" spans="2:13" x14ac:dyDescent="0.25">
      <c r="B15" s="102">
        <v>43905</v>
      </c>
      <c r="C15" s="101" t="s">
        <v>23</v>
      </c>
      <c r="D15" s="100" t="s">
        <v>9</v>
      </c>
      <c r="E15" s="100" t="s">
        <v>11</v>
      </c>
      <c r="F15" s="99" t="s">
        <v>12</v>
      </c>
      <c r="G15" s="98">
        <v>180.15</v>
      </c>
      <c r="I15" s="103" t="s">
        <v>21</v>
      </c>
      <c r="J15" s="103" t="s">
        <v>1</v>
      </c>
      <c r="K15" t="s">
        <v>60</v>
      </c>
    </row>
    <row r="16" spans="2:13" x14ac:dyDescent="0.25">
      <c r="B16" s="102">
        <v>43905</v>
      </c>
      <c r="C16" s="101" t="s">
        <v>23</v>
      </c>
      <c r="D16" s="100" t="s">
        <v>7</v>
      </c>
      <c r="E16" s="100" t="s">
        <v>11</v>
      </c>
      <c r="F16" s="99" t="s">
        <v>13</v>
      </c>
      <c r="G16" s="98">
        <v>5</v>
      </c>
      <c r="I16" t="s">
        <v>22</v>
      </c>
      <c r="J16" t="s">
        <v>13</v>
      </c>
      <c r="K16" s="49">
        <v>337.79</v>
      </c>
      <c r="L16" s="49"/>
    </row>
    <row r="17" spans="2:12" x14ac:dyDescent="0.25">
      <c r="B17" s="102">
        <v>43911</v>
      </c>
      <c r="C17" s="101" t="s">
        <v>22</v>
      </c>
      <c r="D17" s="100" t="s">
        <v>8</v>
      </c>
      <c r="E17" s="100" t="s">
        <v>11</v>
      </c>
      <c r="F17" s="99" t="s">
        <v>13</v>
      </c>
      <c r="G17" s="98">
        <v>18</v>
      </c>
      <c r="I17" t="s">
        <v>22</v>
      </c>
      <c r="J17" t="s">
        <v>12</v>
      </c>
      <c r="K17" s="49">
        <v>1096.45</v>
      </c>
      <c r="L17" s="49"/>
    </row>
    <row r="18" spans="2:12" x14ac:dyDescent="0.25">
      <c r="B18" s="102">
        <v>43913</v>
      </c>
      <c r="C18" s="101" t="s">
        <v>22</v>
      </c>
      <c r="D18" s="100" t="s">
        <v>10</v>
      </c>
      <c r="E18" s="100" t="s">
        <v>11</v>
      </c>
      <c r="F18" s="99" t="s">
        <v>13</v>
      </c>
      <c r="G18" s="98">
        <v>19.79</v>
      </c>
      <c r="I18" t="s">
        <v>23</v>
      </c>
      <c r="J18" t="s">
        <v>13</v>
      </c>
      <c r="K18" s="49">
        <v>383.19</v>
      </c>
      <c r="L18" s="49"/>
    </row>
    <row r="19" spans="2:12" x14ac:dyDescent="0.25">
      <c r="B19" s="97">
        <v>43920</v>
      </c>
      <c r="C19" s="96" t="s">
        <v>23</v>
      </c>
      <c r="D19" s="95" t="s">
        <v>5</v>
      </c>
      <c r="E19" s="95" t="s">
        <v>11</v>
      </c>
      <c r="F19" s="94" t="s">
        <v>13</v>
      </c>
      <c r="G19" s="93">
        <v>348.19</v>
      </c>
      <c r="I19" t="s">
        <v>23</v>
      </c>
      <c r="J19" t="s">
        <v>12</v>
      </c>
      <c r="K19" s="49">
        <v>247.03</v>
      </c>
      <c r="L19" s="49"/>
    </row>
    <row r="20" spans="2:12" ht="16.5" thickBot="1" x14ac:dyDescent="0.3">
      <c r="B20" s="88" t="s">
        <v>37</v>
      </c>
      <c r="C20" s="89"/>
      <c r="D20" s="90"/>
      <c r="E20" s="90"/>
      <c r="F20" s="91"/>
      <c r="G20" s="92">
        <f>SUM(G8:G19)</f>
        <v>2064.46</v>
      </c>
      <c r="I20" t="s">
        <v>61</v>
      </c>
      <c r="K20" s="49">
        <v>2064.46</v>
      </c>
      <c r="L20" s="49"/>
    </row>
    <row r="21" spans="2:12" x14ac:dyDescent="0.25">
      <c r="I21" s="81" t="s">
        <v>62</v>
      </c>
      <c r="J21" s="82"/>
      <c r="K21" s="83">
        <f>GETPIVOTDATA("Amount",$I$15)-G20</f>
        <v>0</v>
      </c>
      <c r="L21" s="83"/>
    </row>
  </sheetData>
  <protectedRanges>
    <protectedRange algorithmName="SHA-512" hashValue="37VxHUHyniTdXbm9phvE7C+XbrXIeBt/FQJRrGnKCdfDAoLGg3PIPKV1HHLkJF1tf596bzo/ZfrgSQFG6nM69Q==" saltValue="pB5hJm86V62FrnP95+qyOQ==" spinCount="100000" sqref="B8:G19" name="Range1"/>
  </protectedRanges>
  <autoFilter ref="I7:J13">
    <sortState ref="I9:J13">
      <sortCondition ref="I7:I11"/>
    </sortState>
  </autoFilter>
  <mergeCells count="4">
    <mergeCell ref="B2:G2"/>
    <mergeCell ref="B4:G4"/>
    <mergeCell ref="B6:G6"/>
    <mergeCell ref="I6:K6"/>
  </mergeCells>
  <dataValidations count="1">
    <dataValidation type="list" allowBlank="1" showInputMessage="1" showErrorMessage="1" sqref="J8:J11 F8:F19">
      <formula1>"Yes,No"</formula1>
    </dataValidation>
  </dataValidations>
  <pageMargins left="0.75" right="0.75" top="1" bottom="1" header="0.5" footer="0.5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21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  <col min="9" max="9" width="12.125" customWidth="1"/>
    <col min="10" max="10" width="7.25" customWidth="1"/>
    <col min="11" max="11" width="13.25" customWidth="1"/>
    <col min="12" max="12" width="21.875" bestFit="1" customWidth="1"/>
  </cols>
  <sheetData>
    <row r="1" spans="2:12" ht="14.1" customHeight="1" x14ac:dyDescent="0.25"/>
    <row r="2" spans="2:12" ht="26.25" x14ac:dyDescent="0.25">
      <c r="B2" s="133" t="s">
        <v>40</v>
      </c>
      <c r="C2" s="133"/>
      <c r="D2" s="133"/>
      <c r="E2" s="133"/>
      <c r="F2" s="133"/>
      <c r="G2" s="133"/>
    </row>
    <row r="3" spans="2:12" ht="17.25" x14ac:dyDescent="0.3">
      <c r="B3" s="1"/>
      <c r="C3" s="1"/>
      <c r="D3" s="1"/>
      <c r="E3" s="1"/>
      <c r="F3" s="1"/>
      <c r="G3" s="110"/>
    </row>
    <row r="4" spans="2:12" ht="25.5" x14ac:dyDescent="0.5">
      <c r="B4" s="134" t="s">
        <v>69</v>
      </c>
      <c r="C4" s="134"/>
      <c r="D4" s="134"/>
      <c r="E4" s="134"/>
      <c r="F4" s="134"/>
      <c r="G4" s="134"/>
    </row>
    <row r="6" spans="2:12" ht="21" x14ac:dyDescent="0.35">
      <c r="B6" s="135" t="s">
        <v>36</v>
      </c>
      <c r="C6" s="136"/>
      <c r="D6" s="136"/>
      <c r="E6" s="136"/>
      <c r="F6" s="136"/>
      <c r="G6" s="137"/>
      <c r="I6" s="140" t="s">
        <v>58</v>
      </c>
      <c r="J6" s="141"/>
      <c r="K6" s="142"/>
    </row>
    <row r="7" spans="2:12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  <c r="I7" s="74" t="s">
        <v>21</v>
      </c>
      <c r="J7" s="74" t="s">
        <v>1</v>
      </c>
      <c r="K7" s="75" t="s">
        <v>4</v>
      </c>
      <c r="L7" s="74"/>
    </row>
    <row r="8" spans="2:12" x14ac:dyDescent="0.25">
      <c r="B8" s="109">
        <v>43892</v>
      </c>
      <c r="C8" s="108" t="s">
        <v>22</v>
      </c>
      <c r="D8" s="107" t="s">
        <v>5</v>
      </c>
      <c r="E8" s="107" t="s">
        <v>11</v>
      </c>
      <c r="F8" s="106" t="s">
        <v>13</v>
      </c>
      <c r="G8" s="105">
        <v>1300</v>
      </c>
      <c r="I8" s="15" t="s">
        <v>22</v>
      </c>
      <c r="J8" s="15" t="s">
        <v>13</v>
      </c>
      <c r="K8" s="76">
        <f>SUMIFS($G$8:$G$19,$C$8:$C$19,$I8,$F$8:$F$19,$J8)</f>
        <v>1337.79</v>
      </c>
      <c r="L8" s="104"/>
    </row>
    <row r="9" spans="2:12" x14ac:dyDescent="0.25">
      <c r="B9" s="102">
        <v>43893</v>
      </c>
      <c r="C9" s="101" t="s">
        <v>22</v>
      </c>
      <c r="D9" s="100" t="s">
        <v>6</v>
      </c>
      <c r="E9" s="100" t="s">
        <v>11</v>
      </c>
      <c r="F9" s="99" t="s">
        <v>12</v>
      </c>
      <c r="G9" s="98">
        <v>25</v>
      </c>
      <c r="I9" s="20" t="s">
        <v>22</v>
      </c>
      <c r="J9" s="20" t="s">
        <v>12</v>
      </c>
      <c r="K9" s="77">
        <f>SUMIFS($G$8:$G$19,$C$8:$C$19,$I9,$F$8:$F$19,$J9)</f>
        <v>1096.45</v>
      </c>
      <c r="L9" s="104"/>
    </row>
    <row r="10" spans="2:12" x14ac:dyDescent="0.25">
      <c r="B10" s="102">
        <v>43895</v>
      </c>
      <c r="C10" s="101" t="s">
        <v>23</v>
      </c>
      <c r="D10" s="100" t="s">
        <v>7</v>
      </c>
      <c r="E10" s="100" t="s">
        <v>11</v>
      </c>
      <c r="F10" s="99" t="s">
        <v>12</v>
      </c>
      <c r="G10" s="98">
        <v>45</v>
      </c>
      <c r="I10" s="20" t="s">
        <v>23</v>
      </c>
      <c r="J10" s="20" t="s">
        <v>13</v>
      </c>
      <c r="K10" s="77">
        <f>SUMIFS($G$8:$G$19,$C$8:$C$19,$I10,$F$8:$F$19,$J10)</f>
        <v>383.19</v>
      </c>
      <c r="L10" s="104"/>
    </row>
    <row r="11" spans="2:12" x14ac:dyDescent="0.25">
      <c r="B11" s="102">
        <v>43895</v>
      </c>
      <c r="C11" s="101" t="s">
        <v>23</v>
      </c>
      <c r="D11" s="100" t="s">
        <v>10</v>
      </c>
      <c r="E11" s="100" t="s">
        <v>11</v>
      </c>
      <c r="F11" s="99" t="s">
        <v>12</v>
      </c>
      <c r="G11" s="98">
        <v>21.88</v>
      </c>
      <c r="I11" s="78" t="s">
        <v>23</v>
      </c>
      <c r="J11" s="78" t="s">
        <v>12</v>
      </c>
      <c r="K11" s="79">
        <f>SUMIFS($G$8:$G$19,$C$8:$C$19,$I11,$F$8:$F$19,$J11)</f>
        <v>247.03</v>
      </c>
      <c r="L11" s="104"/>
    </row>
    <row r="12" spans="2:12" ht="16.5" thickBot="1" x14ac:dyDescent="0.3">
      <c r="B12" s="102">
        <v>43895</v>
      </c>
      <c r="C12" s="101" t="s">
        <v>23</v>
      </c>
      <c r="D12" s="100" t="s">
        <v>8</v>
      </c>
      <c r="E12" s="100" t="s">
        <v>11</v>
      </c>
      <c r="F12" s="99" t="s">
        <v>13</v>
      </c>
      <c r="G12" s="98">
        <v>30</v>
      </c>
      <c r="I12" s="11" t="s">
        <v>37</v>
      </c>
      <c r="J12" s="11"/>
      <c r="K12" s="80">
        <f>SUM(K8:K11)</f>
        <v>3064.46</v>
      </c>
      <c r="L12" s="104"/>
    </row>
    <row r="13" spans="2:12" x14ac:dyDescent="0.25">
      <c r="B13" s="102">
        <v>43897</v>
      </c>
      <c r="C13" s="101" t="s">
        <v>22</v>
      </c>
      <c r="D13" s="100" t="s">
        <v>9</v>
      </c>
      <c r="E13" s="100" t="s">
        <v>11</v>
      </c>
      <c r="F13" s="99" t="s">
        <v>12</v>
      </c>
      <c r="G13" s="98">
        <v>420.18</v>
      </c>
      <c r="I13" s="81" t="s">
        <v>59</v>
      </c>
      <c r="J13" s="82"/>
      <c r="K13" s="83">
        <f>K12-G20</f>
        <v>0</v>
      </c>
    </row>
    <row r="14" spans="2:12" x14ac:dyDescent="0.25">
      <c r="B14" s="102">
        <v>43898</v>
      </c>
      <c r="C14" s="101" t="s">
        <v>22</v>
      </c>
      <c r="D14" s="100" t="s">
        <v>5</v>
      </c>
      <c r="E14" s="100" t="s">
        <v>11</v>
      </c>
      <c r="F14" s="99" t="s">
        <v>12</v>
      </c>
      <c r="G14" s="98">
        <v>651.27</v>
      </c>
    </row>
    <row r="15" spans="2:12" x14ac:dyDescent="0.25">
      <c r="B15" s="102">
        <v>43905</v>
      </c>
      <c r="C15" s="101" t="s">
        <v>23</v>
      </c>
      <c r="D15" s="100" t="s">
        <v>9</v>
      </c>
      <c r="E15" s="100" t="s">
        <v>11</v>
      </c>
      <c r="F15" s="99" t="s">
        <v>12</v>
      </c>
      <c r="G15" s="98">
        <v>180.15</v>
      </c>
      <c r="I15" s="103" t="s">
        <v>21</v>
      </c>
      <c r="J15" s="103" t="s">
        <v>1</v>
      </c>
      <c r="K15" t="s">
        <v>60</v>
      </c>
    </row>
    <row r="16" spans="2:12" x14ac:dyDescent="0.25">
      <c r="B16" s="102">
        <v>43905</v>
      </c>
      <c r="C16" s="101" t="s">
        <v>23</v>
      </c>
      <c r="D16" s="100" t="s">
        <v>7</v>
      </c>
      <c r="E16" s="100" t="s">
        <v>11</v>
      </c>
      <c r="F16" s="99" t="s">
        <v>13</v>
      </c>
      <c r="G16" s="98">
        <v>5</v>
      </c>
      <c r="I16" t="s">
        <v>22</v>
      </c>
      <c r="J16" t="s">
        <v>13</v>
      </c>
      <c r="K16" s="49">
        <v>337.79</v>
      </c>
    </row>
    <row r="17" spans="2:11" x14ac:dyDescent="0.25">
      <c r="B17" s="102">
        <v>43911</v>
      </c>
      <c r="C17" s="101" t="s">
        <v>22</v>
      </c>
      <c r="D17" s="100" t="s">
        <v>8</v>
      </c>
      <c r="E17" s="100" t="s">
        <v>11</v>
      </c>
      <c r="F17" s="99" t="s">
        <v>13</v>
      </c>
      <c r="G17" s="98">
        <v>18</v>
      </c>
      <c r="I17" t="s">
        <v>22</v>
      </c>
      <c r="J17" t="s">
        <v>12</v>
      </c>
      <c r="K17" s="49">
        <v>1096.45</v>
      </c>
    </row>
    <row r="18" spans="2:11" x14ac:dyDescent="0.25">
      <c r="B18" s="102">
        <v>43913</v>
      </c>
      <c r="C18" s="101" t="s">
        <v>22</v>
      </c>
      <c r="D18" s="100" t="s">
        <v>10</v>
      </c>
      <c r="E18" s="100" t="s">
        <v>11</v>
      </c>
      <c r="F18" s="99" t="s">
        <v>13</v>
      </c>
      <c r="G18" s="98">
        <v>19.79</v>
      </c>
      <c r="I18" t="s">
        <v>23</v>
      </c>
      <c r="J18" t="s">
        <v>13</v>
      </c>
      <c r="K18" s="49">
        <v>383.19</v>
      </c>
    </row>
    <row r="19" spans="2:11" x14ac:dyDescent="0.25">
      <c r="B19" s="97">
        <v>43920</v>
      </c>
      <c r="C19" s="96" t="s">
        <v>23</v>
      </c>
      <c r="D19" s="95" t="s">
        <v>5</v>
      </c>
      <c r="E19" s="95" t="s">
        <v>11</v>
      </c>
      <c r="F19" s="94" t="s">
        <v>13</v>
      </c>
      <c r="G19" s="93">
        <v>348.19</v>
      </c>
      <c r="I19" t="s">
        <v>23</v>
      </c>
      <c r="J19" t="s">
        <v>12</v>
      </c>
      <c r="K19" s="49">
        <v>247.03</v>
      </c>
    </row>
    <row r="20" spans="2:11" ht="16.5" thickBot="1" x14ac:dyDescent="0.3">
      <c r="B20" s="88" t="s">
        <v>37</v>
      </c>
      <c r="C20" s="89"/>
      <c r="D20" s="90"/>
      <c r="E20" s="90"/>
      <c r="F20" s="91"/>
      <c r="G20" s="92">
        <f>SUM(G8:G19)</f>
        <v>3064.46</v>
      </c>
      <c r="I20" t="s">
        <v>61</v>
      </c>
      <c r="K20" s="49">
        <v>2064.46</v>
      </c>
    </row>
    <row r="21" spans="2:11" x14ac:dyDescent="0.25">
      <c r="I21" s="81" t="s">
        <v>62</v>
      </c>
      <c r="J21" s="82"/>
      <c r="K21" s="83">
        <f>GETPIVOTDATA("Amount",$I$15)-G20</f>
        <v>-1000</v>
      </c>
    </row>
  </sheetData>
  <protectedRanges>
    <protectedRange algorithmName="SHA-512" hashValue="37VxHUHyniTdXbm9phvE7C+XbrXIeBt/FQJRrGnKCdfDAoLGg3PIPKV1HHLkJF1tf596bzo/ZfrgSQFG6nM69Q==" saltValue="pB5hJm86V62FrnP95+qyOQ==" spinCount="100000" sqref="B8:G19" name="Range1"/>
  </protectedRanges>
  <autoFilter ref="I7:J13">
    <sortState ref="I9:J13">
      <sortCondition ref="I7:I11"/>
    </sortState>
  </autoFilter>
  <mergeCells count="4">
    <mergeCell ref="B2:G2"/>
    <mergeCell ref="B4:G4"/>
    <mergeCell ref="B6:G6"/>
    <mergeCell ref="I6:K6"/>
  </mergeCells>
  <dataValidations count="1">
    <dataValidation type="list" allowBlank="1" showInputMessage="1" showErrorMessage="1" sqref="J8:J11 F8:F19">
      <formula1>"Yes,No"</formula1>
    </dataValidation>
  </dataValidations>
  <pageMargins left="0.75" right="0.75" top="1" bottom="1" header="0.5" footer="0.5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21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  <col min="9" max="9" width="12.125" customWidth="1"/>
    <col min="10" max="10" width="7.25" customWidth="1"/>
    <col min="11" max="11" width="13.625" customWidth="1"/>
    <col min="12" max="12" width="21.875" bestFit="1" customWidth="1"/>
  </cols>
  <sheetData>
    <row r="1" spans="2:12" ht="14.1" customHeight="1" x14ac:dyDescent="0.25"/>
    <row r="2" spans="2:12" ht="26.25" x14ac:dyDescent="0.25">
      <c r="B2" s="133" t="s">
        <v>40</v>
      </c>
      <c r="C2" s="133"/>
      <c r="D2" s="133"/>
      <c r="E2" s="133"/>
      <c r="F2" s="133"/>
      <c r="G2" s="133"/>
    </row>
    <row r="3" spans="2:12" ht="17.25" x14ac:dyDescent="0.3">
      <c r="B3" s="1"/>
      <c r="C3" s="1"/>
      <c r="D3" s="1"/>
      <c r="E3" s="1"/>
      <c r="F3" s="1"/>
      <c r="G3" s="110"/>
    </row>
    <row r="4" spans="2:12" ht="25.5" x14ac:dyDescent="0.5">
      <c r="B4" s="134" t="s">
        <v>69</v>
      </c>
      <c r="C4" s="134"/>
      <c r="D4" s="134"/>
      <c r="E4" s="134"/>
      <c r="F4" s="134"/>
      <c r="G4" s="134"/>
    </row>
    <row r="6" spans="2:12" ht="21" x14ac:dyDescent="0.35">
      <c r="B6" s="135" t="s">
        <v>36</v>
      </c>
      <c r="C6" s="136"/>
      <c r="D6" s="136"/>
      <c r="E6" s="136"/>
      <c r="F6" s="136"/>
      <c r="G6" s="137"/>
      <c r="I6" s="140" t="s">
        <v>58</v>
      </c>
      <c r="J6" s="141"/>
      <c r="K6" s="142"/>
    </row>
    <row r="7" spans="2:12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  <c r="I7" s="74" t="s">
        <v>21</v>
      </c>
      <c r="J7" s="74" t="s">
        <v>1</v>
      </c>
      <c r="K7" s="75" t="s">
        <v>4</v>
      </c>
      <c r="L7" s="74"/>
    </row>
    <row r="8" spans="2:12" x14ac:dyDescent="0.25">
      <c r="B8" s="109">
        <v>43892</v>
      </c>
      <c r="C8" s="108" t="s">
        <v>22</v>
      </c>
      <c r="D8" s="107" t="s">
        <v>5</v>
      </c>
      <c r="E8" s="107" t="s">
        <v>11</v>
      </c>
      <c r="F8" s="106" t="s">
        <v>13</v>
      </c>
      <c r="G8" s="105">
        <v>1300</v>
      </c>
      <c r="I8" s="15" t="s">
        <v>22</v>
      </c>
      <c r="J8" s="15" t="s">
        <v>13</v>
      </c>
      <c r="K8" s="76">
        <f>SUMIFS($G$8:$G$20,$C$8:$C$20,$I8,$F$8:$F$20,$J8)</f>
        <v>1337.79</v>
      </c>
      <c r="L8" s="104"/>
    </row>
    <row r="9" spans="2:12" x14ac:dyDescent="0.25">
      <c r="B9" s="102">
        <v>43893</v>
      </c>
      <c r="C9" s="101" t="s">
        <v>22</v>
      </c>
      <c r="D9" s="100" t="s">
        <v>6</v>
      </c>
      <c r="E9" s="100" t="s">
        <v>11</v>
      </c>
      <c r="F9" s="99" t="s">
        <v>12</v>
      </c>
      <c r="G9" s="98">
        <v>25</v>
      </c>
      <c r="I9" s="20" t="s">
        <v>22</v>
      </c>
      <c r="J9" s="20" t="s">
        <v>12</v>
      </c>
      <c r="K9" s="77">
        <f>SUMIFS($G$8:$G$20,$C$8:$C$20,$I9,$F$8:$F$20,$J9)</f>
        <v>1096.45</v>
      </c>
      <c r="L9" s="104"/>
    </row>
    <row r="10" spans="2:12" x14ac:dyDescent="0.25">
      <c r="B10" s="102">
        <v>43895</v>
      </c>
      <c r="C10" s="101" t="s">
        <v>23</v>
      </c>
      <c r="D10" s="100" t="s">
        <v>7</v>
      </c>
      <c r="E10" s="100" t="s">
        <v>11</v>
      </c>
      <c r="F10" s="99" t="s">
        <v>12</v>
      </c>
      <c r="G10" s="98">
        <v>45</v>
      </c>
      <c r="I10" s="20" t="s">
        <v>23</v>
      </c>
      <c r="J10" s="20" t="s">
        <v>13</v>
      </c>
      <c r="K10" s="77">
        <f>SUMIFS($G$8:$G$20,$C$8:$C$20,$I10,$F$8:$F$20,$J10)</f>
        <v>731.38</v>
      </c>
      <c r="L10" s="104"/>
    </row>
    <row r="11" spans="2:12" x14ac:dyDescent="0.25">
      <c r="B11" s="102">
        <v>43895</v>
      </c>
      <c r="C11" s="101" t="s">
        <v>23</v>
      </c>
      <c r="D11" s="100" t="s">
        <v>10</v>
      </c>
      <c r="E11" s="100" t="s">
        <v>11</v>
      </c>
      <c r="F11" s="99" t="s">
        <v>12</v>
      </c>
      <c r="G11" s="98">
        <v>21.88</v>
      </c>
      <c r="I11" s="78" t="s">
        <v>23</v>
      </c>
      <c r="J11" s="78" t="s">
        <v>12</v>
      </c>
      <c r="K11" s="79">
        <f>SUMIFS($G$8:$G$20,$C$8:$C$20,$I11,$F$8:$F$20,$J11)</f>
        <v>247.03</v>
      </c>
      <c r="L11" s="104"/>
    </row>
    <row r="12" spans="2:12" ht="16.5" thickBot="1" x14ac:dyDescent="0.3">
      <c r="B12" s="102">
        <v>43895</v>
      </c>
      <c r="C12" s="101" t="s">
        <v>23</v>
      </c>
      <c r="D12" s="100" t="s">
        <v>8</v>
      </c>
      <c r="E12" s="100" t="s">
        <v>11</v>
      </c>
      <c r="F12" s="99" t="s">
        <v>13</v>
      </c>
      <c r="G12" s="98">
        <v>30</v>
      </c>
      <c r="I12" s="11" t="s">
        <v>37</v>
      </c>
      <c r="J12" s="11"/>
      <c r="K12" s="80">
        <f>SUM(K8:K11)</f>
        <v>3412.65</v>
      </c>
      <c r="L12" s="104"/>
    </row>
    <row r="13" spans="2:12" x14ac:dyDescent="0.25">
      <c r="B13" s="102">
        <v>43897</v>
      </c>
      <c r="C13" s="101" t="s">
        <v>22</v>
      </c>
      <c r="D13" s="100" t="s">
        <v>9</v>
      </c>
      <c r="E13" s="100" t="s">
        <v>11</v>
      </c>
      <c r="F13" s="99" t="s">
        <v>12</v>
      </c>
      <c r="G13" s="98">
        <v>420.18</v>
      </c>
      <c r="I13" s="81" t="s">
        <v>59</v>
      </c>
      <c r="J13" s="82"/>
      <c r="K13" s="83">
        <f>K12-G21</f>
        <v>0</v>
      </c>
    </row>
    <row r="14" spans="2:12" x14ac:dyDescent="0.25">
      <c r="B14" s="102">
        <v>43898</v>
      </c>
      <c r="C14" s="101" t="s">
        <v>22</v>
      </c>
      <c r="D14" s="100" t="s">
        <v>5</v>
      </c>
      <c r="E14" s="100" t="s">
        <v>11</v>
      </c>
      <c r="F14" s="99" t="s">
        <v>12</v>
      </c>
      <c r="G14" s="98">
        <v>651.27</v>
      </c>
    </row>
    <row r="15" spans="2:12" x14ac:dyDescent="0.25">
      <c r="B15" s="102">
        <v>43905</v>
      </c>
      <c r="C15" s="101" t="s">
        <v>23</v>
      </c>
      <c r="D15" s="100" t="s">
        <v>9</v>
      </c>
      <c r="E15" s="100" t="s">
        <v>11</v>
      </c>
      <c r="F15" s="99" t="s">
        <v>12</v>
      </c>
      <c r="G15" s="98">
        <v>180.15</v>
      </c>
      <c r="I15" t="s">
        <v>21</v>
      </c>
      <c r="J15" t="s">
        <v>1</v>
      </c>
      <c r="K15" t="s">
        <v>60</v>
      </c>
    </row>
    <row r="16" spans="2:12" x14ac:dyDescent="0.25">
      <c r="B16" s="102">
        <v>43905</v>
      </c>
      <c r="C16" s="101" t="s">
        <v>23</v>
      </c>
      <c r="D16" s="100" t="s">
        <v>7</v>
      </c>
      <c r="E16" s="100" t="s">
        <v>11</v>
      </c>
      <c r="F16" s="99" t="s">
        <v>13</v>
      </c>
      <c r="G16" s="98">
        <v>5</v>
      </c>
      <c r="I16" t="s">
        <v>22</v>
      </c>
      <c r="J16" t="s">
        <v>13</v>
      </c>
      <c r="K16" s="49">
        <v>1337.79</v>
      </c>
    </row>
    <row r="17" spans="2:11" x14ac:dyDescent="0.25">
      <c r="B17" s="102">
        <v>43911</v>
      </c>
      <c r="C17" s="101" t="s">
        <v>22</v>
      </c>
      <c r="D17" s="100" t="s">
        <v>8</v>
      </c>
      <c r="E17" s="100" t="s">
        <v>11</v>
      </c>
      <c r="F17" s="99" t="s">
        <v>13</v>
      </c>
      <c r="G17" s="98">
        <v>18</v>
      </c>
      <c r="I17" t="s">
        <v>22</v>
      </c>
      <c r="J17" t="s">
        <v>12</v>
      </c>
      <c r="K17" s="49">
        <v>1096.45</v>
      </c>
    </row>
    <row r="18" spans="2:11" x14ac:dyDescent="0.25">
      <c r="B18" s="102">
        <v>43913</v>
      </c>
      <c r="C18" s="101" t="s">
        <v>22</v>
      </c>
      <c r="D18" s="100" t="s">
        <v>10</v>
      </c>
      <c r="E18" s="100" t="s">
        <v>11</v>
      </c>
      <c r="F18" s="99" t="s">
        <v>13</v>
      </c>
      <c r="G18" s="98">
        <v>19.79</v>
      </c>
      <c r="I18" t="s">
        <v>23</v>
      </c>
      <c r="J18" t="s">
        <v>13</v>
      </c>
      <c r="K18" s="49">
        <v>731.38</v>
      </c>
    </row>
    <row r="19" spans="2:11" x14ac:dyDescent="0.25">
      <c r="B19" s="97">
        <v>43920</v>
      </c>
      <c r="C19" s="96" t="s">
        <v>23</v>
      </c>
      <c r="D19" s="95" t="s">
        <v>5</v>
      </c>
      <c r="E19" s="95" t="s">
        <v>11</v>
      </c>
      <c r="F19" s="94" t="s">
        <v>13</v>
      </c>
      <c r="G19" s="93">
        <v>348.19</v>
      </c>
      <c r="I19" t="s">
        <v>23</v>
      </c>
      <c r="J19" t="s">
        <v>12</v>
      </c>
      <c r="K19" s="49">
        <v>247.03</v>
      </c>
    </row>
    <row r="20" spans="2:11" x14ac:dyDescent="0.25">
      <c r="B20" s="97">
        <v>43920</v>
      </c>
      <c r="C20" s="96" t="s">
        <v>23</v>
      </c>
      <c r="D20" s="95" t="s">
        <v>5</v>
      </c>
      <c r="E20" s="95" t="s">
        <v>11</v>
      </c>
      <c r="F20" s="94" t="s">
        <v>13</v>
      </c>
      <c r="G20" s="93">
        <v>348.19</v>
      </c>
      <c r="I20" t="s">
        <v>61</v>
      </c>
      <c r="K20" s="49">
        <v>3412.65</v>
      </c>
    </row>
    <row r="21" spans="2:11" ht="16.5" thickBot="1" x14ac:dyDescent="0.3">
      <c r="B21" s="88" t="s">
        <v>37</v>
      </c>
      <c r="C21" s="89"/>
      <c r="D21" s="90"/>
      <c r="E21" s="90"/>
      <c r="F21" s="91"/>
      <c r="G21" s="92">
        <f>SUM(G8:G20)</f>
        <v>3412.65</v>
      </c>
      <c r="I21" s="81" t="s">
        <v>62</v>
      </c>
      <c r="J21" s="82"/>
      <c r="K21" s="83">
        <f>GETPIVOTDATA("Amount",$I$15)-G21</f>
        <v>0</v>
      </c>
    </row>
  </sheetData>
  <protectedRanges>
    <protectedRange algorithmName="SHA-512" hashValue="37VxHUHyniTdXbm9phvE7C+XbrXIeBt/FQJRrGnKCdfDAoLGg3PIPKV1HHLkJF1tf596bzo/ZfrgSQFG6nM69Q==" saltValue="pB5hJm86V62FrnP95+qyOQ==" spinCount="100000" sqref="B8:G20" name="Range1"/>
  </protectedRanges>
  <autoFilter ref="I7:J13">
    <sortState ref="I9:J13">
      <sortCondition ref="I7:I11"/>
    </sortState>
  </autoFilter>
  <mergeCells count="4">
    <mergeCell ref="B2:G2"/>
    <mergeCell ref="B4:G4"/>
    <mergeCell ref="B6:G6"/>
    <mergeCell ref="I6:K6"/>
  </mergeCells>
  <conditionalFormatting sqref="K13 K21">
    <cfRule type="cellIs" dxfId="1" priority="1" operator="notEqual">
      <formula>0</formula>
    </cfRule>
  </conditionalFormatting>
  <dataValidations count="1">
    <dataValidation type="list" allowBlank="1" showInputMessage="1" showErrorMessage="1" sqref="J8:J11 F8:F20">
      <formula1>"Yes,No"</formula1>
    </dataValidation>
  </dataValidations>
  <pageMargins left="0.75" right="0.75" top="1" bottom="1" header="0.5" footer="0.5"/>
  <pageSetup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/>
  </sheetViews>
  <sheetFormatPr defaultRowHeight="15.75" x14ac:dyDescent="0.25"/>
  <cols>
    <col min="1" max="1" width="2.375" customWidth="1"/>
    <col min="2" max="2" width="34.875" customWidth="1"/>
    <col min="3" max="3" width="16" customWidth="1"/>
    <col min="6" max="6" width="23.125" customWidth="1"/>
    <col min="7" max="7" width="18.625" bestFit="1" customWidth="1"/>
    <col min="8" max="8" width="7.625" customWidth="1"/>
  </cols>
  <sheetData>
    <row r="2" spans="2:8" ht="26.25" x14ac:dyDescent="0.25">
      <c r="B2" s="133" t="s">
        <v>40</v>
      </c>
      <c r="C2" s="133"/>
      <c r="F2" s="133" t="s">
        <v>40</v>
      </c>
      <c r="G2" s="133"/>
      <c r="H2" s="133"/>
    </row>
    <row r="3" spans="2:8" ht="17.25" x14ac:dyDescent="0.3">
      <c r="B3" s="1"/>
      <c r="C3" s="1"/>
      <c r="F3" s="1"/>
      <c r="G3" s="1"/>
      <c r="H3" s="1"/>
    </row>
    <row r="4" spans="2:8" ht="25.5" x14ac:dyDescent="0.5">
      <c r="B4" s="134" t="s">
        <v>70</v>
      </c>
      <c r="C4" s="134"/>
      <c r="F4" s="134" t="s">
        <v>70</v>
      </c>
      <c r="G4" s="134"/>
      <c r="H4" s="134"/>
    </row>
    <row r="6" spans="2:8" ht="36.75" customHeight="1" x14ac:dyDescent="0.25">
      <c r="B6" s="143" t="s">
        <v>71</v>
      </c>
      <c r="C6" s="142"/>
      <c r="F6" s="144" t="s">
        <v>72</v>
      </c>
      <c r="G6" s="145"/>
      <c r="H6" s="146"/>
    </row>
    <row r="7" spans="2:8" ht="18.75" x14ac:dyDescent="0.3">
      <c r="B7" s="117" t="s">
        <v>73</v>
      </c>
      <c r="C7" s="118" t="s">
        <v>4</v>
      </c>
      <c r="F7" s="118" t="s">
        <v>74</v>
      </c>
      <c r="G7" s="118" t="s">
        <v>50</v>
      </c>
      <c r="H7" s="118" t="s">
        <v>75</v>
      </c>
    </row>
    <row r="8" spans="2:8" x14ac:dyDescent="0.25">
      <c r="B8" s="119" t="s">
        <v>76</v>
      </c>
      <c r="C8" s="120">
        <v>1000000</v>
      </c>
      <c r="D8" s="121" t="s">
        <v>16</v>
      </c>
      <c r="F8" s="122" t="s">
        <v>77</v>
      </c>
      <c r="G8" s="122" t="s">
        <v>78</v>
      </c>
      <c r="H8" s="123"/>
    </row>
    <row r="9" spans="2:8" x14ac:dyDescent="0.25">
      <c r="B9" s="124" t="s">
        <v>79</v>
      </c>
      <c r="C9" s="125">
        <v>685000</v>
      </c>
      <c r="D9" s="121" t="s">
        <v>17</v>
      </c>
      <c r="F9" s="126" t="s">
        <v>80</v>
      </c>
      <c r="G9" s="126" t="s">
        <v>81</v>
      </c>
      <c r="H9" s="127"/>
    </row>
    <row r="10" spans="2:8" x14ac:dyDescent="0.25">
      <c r="B10" s="128" t="s">
        <v>82</v>
      </c>
      <c r="C10" s="129">
        <f>C8-C9</f>
        <v>315000</v>
      </c>
      <c r="D10" s="121" t="s">
        <v>83</v>
      </c>
      <c r="F10" s="126" t="s">
        <v>84</v>
      </c>
      <c r="G10" s="126" t="s">
        <v>85</v>
      </c>
      <c r="H10" s="127"/>
    </row>
    <row r="11" spans="2:8" x14ac:dyDescent="0.25">
      <c r="B11" s="119" t="s">
        <v>86</v>
      </c>
      <c r="C11" s="120">
        <v>135000</v>
      </c>
      <c r="D11" s="121" t="s">
        <v>19</v>
      </c>
      <c r="F11" s="126" t="s">
        <v>87</v>
      </c>
      <c r="G11" s="126" t="s">
        <v>88</v>
      </c>
      <c r="H11" s="127"/>
    </row>
    <row r="12" spans="2:8" x14ac:dyDescent="0.25">
      <c r="B12" s="130" t="s">
        <v>89</v>
      </c>
      <c r="C12" s="131">
        <v>62000</v>
      </c>
      <c r="D12" s="121" t="s">
        <v>90</v>
      </c>
      <c r="F12" s="126" t="s">
        <v>91</v>
      </c>
      <c r="G12" s="126" t="s">
        <v>92</v>
      </c>
      <c r="H12" s="127"/>
    </row>
    <row r="13" spans="2:8" x14ac:dyDescent="0.25">
      <c r="B13" s="124" t="s">
        <v>93</v>
      </c>
      <c r="C13" s="125">
        <v>39000</v>
      </c>
      <c r="D13" s="121" t="s">
        <v>94</v>
      </c>
      <c r="F13" s="126" t="s">
        <v>95</v>
      </c>
      <c r="G13" s="126" t="s">
        <v>96</v>
      </c>
      <c r="H13" s="127"/>
    </row>
    <row r="14" spans="2:8" ht="16.5" thickBot="1" x14ac:dyDescent="0.3">
      <c r="B14" s="35" t="s">
        <v>97</v>
      </c>
      <c r="C14" s="132">
        <f>C10-SUM(C11:C13)</f>
        <v>79000</v>
      </c>
      <c r="D14" s="121" t="s">
        <v>98</v>
      </c>
    </row>
  </sheetData>
  <mergeCells count="6">
    <mergeCell ref="B2:C2"/>
    <mergeCell ref="F2:H2"/>
    <mergeCell ref="B4:C4"/>
    <mergeCell ref="F4:H4"/>
    <mergeCell ref="B6:C6"/>
    <mergeCell ref="F6:H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/>
  </sheetViews>
  <sheetFormatPr defaultRowHeight="15.75" x14ac:dyDescent="0.25"/>
  <cols>
    <col min="1" max="1" width="2.375" customWidth="1"/>
    <col min="2" max="2" width="34.875" customWidth="1"/>
    <col min="3" max="3" width="16" customWidth="1"/>
    <col min="6" max="6" width="23.125" customWidth="1"/>
    <col min="7" max="7" width="18.625" bestFit="1" customWidth="1"/>
    <col min="8" max="8" width="7.625" customWidth="1"/>
  </cols>
  <sheetData>
    <row r="2" spans="2:8" ht="26.25" x14ac:dyDescent="0.25">
      <c r="B2" s="133" t="s">
        <v>40</v>
      </c>
      <c r="C2" s="133"/>
      <c r="F2" s="133" t="s">
        <v>40</v>
      </c>
      <c r="G2" s="133"/>
      <c r="H2" s="133"/>
    </row>
    <row r="3" spans="2:8" ht="17.25" x14ac:dyDescent="0.3">
      <c r="B3" s="1"/>
      <c r="C3" s="1"/>
      <c r="F3" s="1"/>
      <c r="G3" s="1"/>
      <c r="H3" s="1"/>
    </row>
    <row r="4" spans="2:8" ht="25.5" x14ac:dyDescent="0.5">
      <c r="B4" s="134" t="s">
        <v>70</v>
      </c>
      <c r="C4" s="134"/>
      <c r="F4" s="134" t="s">
        <v>70</v>
      </c>
      <c r="G4" s="134"/>
      <c r="H4" s="134"/>
    </row>
    <row r="6" spans="2:8" ht="36.75" customHeight="1" x14ac:dyDescent="0.25">
      <c r="B6" s="143" t="s">
        <v>71</v>
      </c>
      <c r="C6" s="142"/>
      <c r="F6" s="144" t="s">
        <v>72</v>
      </c>
      <c r="G6" s="145"/>
      <c r="H6" s="146"/>
    </row>
    <row r="7" spans="2:8" ht="18.75" x14ac:dyDescent="0.3">
      <c r="B7" s="117" t="s">
        <v>73</v>
      </c>
      <c r="C7" s="118" t="s">
        <v>4</v>
      </c>
      <c r="F7" s="118" t="s">
        <v>74</v>
      </c>
      <c r="G7" s="118" t="s">
        <v>50</v>
      </c>
      <c r="H7" s="118" t="s">
        <v>75</v>
      </c>
    </row>
    <row r="8" spans="2:8" x14ac:dyDescent="0.25">
      <c r="B8" s="119" t="s">
        <v>76</v>
      </c>
      <c r="C8" s="120">
        <v>1000000</v>
      </c>
      <c r="D8" s="121" t="s">
        <v>16</v>
      </c>
      <c r="F8" s="122" t="s">
        <v>77</v>
      </c>
      <c r="G8" s="122" t="s">
        <v>78</v>
      </c>
      <c r="H8" s="123">
        <f>Gross_Profit/Sales</f>
        <v>0.315</v>
      </c>
    </row>
    <row r="9" spans="2:8" x14ac:dyDescent="0.25">
      <c r="B9" s="124" t="s">
        <v>79</v>
      </c>
      <c r="C9" s="125">
        <v>685000</v>
      </c>
      <c r="D9" s="121" t="s">
        <v>17</v>
      </c>
      <c r="F9" s="126" t="s">
        <v>80</v>
      </c>
      <c r="G9" s="126" t="s">
        <v>81</v>
      </c>
      <c r="H9" s="127">
        <f>Net_Profit__Loss/Sales</f>
        <v>7.9000000000000001E-2</v>
      </c>
    </row>
    <row r="10" spans="2:8" x14ac:dyDescent="0.25">
      <c r="B10" s="128" t="s">
        <v>82</v>
      </c>
      <c r="C10" s="129">
        <f>C8-C9</f>
        <v>315000</v>
      </c>
      <c r="D10" s="121" t="s">
        <v>83</v>
      </c>
      <c r="F10" s="126" t="s">
        <v>84</v>
      </c>
      <c r="G10" s="126" t="s">
        <v>85</v>
      </c>
      <c r="H10" s="127">
        <f>Cost_of_Goods_Sold/Sales</f>
        <v>0.68500000000000005</v>
      </c>
    </row>
    <row r="11" spans="2:8" x14ac:dyDescent="0.25">
      <c r="B11" s="119" t="s">
        <v>86</v>
      </c>
      <c r="C11" s="120">
        <v>135000</v>
      </c>
      <c r="D11" s="121" t="s">
        <v>19</v>
      </c>
      <c r="F11" s="126" t="s">
        <v>87</v>
      </c>
      <c r="G11" s="126" t="s">
        <v>88</v>
      </c>
      <c r="H11" s="127">
        <f>Selling_Exp/Sales</f>
        <v>0.13500000000000001</v>
      </c>
    </row>
    <row r="12" spans="2:8" x14ac:dyDescent="0.25">
      <c r="B12" s="130" t="s">
        <v>89</v>
      </c>
      <c r="C12" s="131">
        <v>62000</v>
      </c>
      <c r="D12" s="121" t="s">
        <v>90</v>
      </c>
      <c r="F12" s="126" t="s">
        <v>91</v>
      </c>
      <c r="G12" s="126" t="s">
        <v>92</v>
      </c>
      <c r="H12" s="127">
        <f>General_Exp/Sales</f>
        <v>6.2E-2</v>
      </c>
    </row>
    <row r="13" spans="2:8" x14ac:dyDescent="0.25">
      <c r="B13" s="124" t="s">
        <v>93</v>
      </c>
      <c r="C13" s="125">
        <v>39000</v>
      </c>
      <c r="D13" s="121" t="s">
        <v>94</v>
      </c>
      <c r="F13" s="126" t="s">
        <v>95</v>
      </c>
      <c r="G13" s="126" t="s">
        <v>96</v>
      </c>
      <c r="H13" s="127">
        <f>Admin_Exp/Sales</f>
        <v>3.9E-2</v>
      </c>
    </row>
    <row r="14" spans="2:8" ht="16.5" thickBot="1" x14ac:dyDescent="0.3">
      <c r="B14" s="35" t="s">
        <v>97</v>
      </c>
      <c r="C14" s="132">
        <f>C10-SUM(C11:C13)</f>
        <v>79000</v>
      </c>
      <c r="D14" s="121" t="s">
        <v>98</v>
      </c>
    </row>
  </sheetData>
  <mergeCells count="6">
    <mergeCell ref="B2:C2"/>
    <mergeCell ref="F2:H2"/>
    <mergeCell ref="B4:C4"/>
    <mergeCell ref="F4:H4"/>
    <mergeCell ref="B6:C6"/>
    <mergeCell ref="F6:H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D13"/>
  <sheetViews>
    <sheetView showGridLines="0" workbookViewId="0"/>
  </sheetViews>
  <sheetFormatPr defaultRowHeight="15.75" x14ac:dyDescent="0.25"/>
  <cols>
    <col min="3" max="3" width="6" customWidth="1"/>
    <col min="4" max="4" width="92.25" customWidth="1"/>
  </cols>
  <sheetData>
    <row r="2" spans="2:4" ht="26.25" x14ac:dyDescent="0.4">
      <c r="B2" s="147" t="s">
        <v>34</v>
      </c>
      <c r="C2" s="147"/>
      <c r="D2" s="147"/>
    </row>
    <row r="3" spans="2:4" ht="21" x14ac:dyDescent="0.35">
      <c r="B3" s="7" t="s">
        <v>35</v>
      </c>
      <c r="C3" s="148" t="s">
        <v>3</v>
      </c>
      <c r="D3" s="148"/>
    </row>
    <row r="4" spans="2:4" ht="23.25" x14ac:dyDescent="0.35">
      <c r="B4" s="3">
        <v>1</v>
      </c>
      <c r="C4" s="8" t="s">
        <v>24</v>
      </c>
      <c r="D4" s="3"/>
    </row>
    <row r="5" spans="2:4" ht="23.25" x14ac:dyDescent="0.35">
      <c r="B5" s="4">
        <v>2</v>
      </c>
      <c r="C5" s="9" t="s">
        <v>25</v>
      </c>
      <c r="D5" s="4"/>
    </row>
    <row r="6" spans="2:4" ht="23.25" x14ac:dyDescent="0.35">
      <c r="B6" s="4">
        <v>3</v>
      </c>
      <c r="C6" s="9" t="s">
        <v>26</v>
      </c>
      <c r="D6" s="4"/>
    </row>
    <row r="7" spans="2:4" ht="23.25" x14ac:dyDescent="0.35">
      <c r="B7" s="4">
        <v>4</v>
      </c>
      <c r="C7" s="9" t="s">
        <v>27</v>
      </c>
      <c r="D7" s="4"/>
    </row>
    <row r="8" spans="2:4" ht="23.25" x14ac:dyDescent="0.35">
      <c r="B8" s="4"/>
      <c r="C8" s="5" t="s">
        <v>16</v>
      </c>
      <c r="D8" s="9" t="s">
        <v>29</v>
      </c>
    </row>
    <row r="9" spans="2:4" ht="23.25" x14ac:dyDescent="0.35">
      <c r="B9" s="4"/>
      <c r="C9" s="5" t="s">
        <v>17</v>
      </c>
      <c r="D9" s="9" t="s">
        <v>30</v>
      </c>
    </row>
    <row r="10" spans="2:4" ht="23.25" x14ac:dyDescent="0.35">
      <c r="B10" s="4"/>
      <c r="C10" s="5" t="s">
        <v>18</v>
      </c>
      <c r="D10" s="9" t="s">
        <v>31</v>
      </c>
    </row>
    <row r="11" spans="2:4" ht="23.25" x14ac:dyDescent="0.35">
      <c r="B11" s="4"/>
      <c r="C11" s="5" t="s">
        <v>19</v>
      </c>
      <c r="D11" s="9" t="s">
        <v>32</v>
      </c>
    </row>
    <row r="12" spans="2:4" ht="23.25" x14ac:dyDescent="0.35">
      <c r="B12" s="4">
        <v>5</v>
      </c>
      <c r="C12" s="9" t="s">
        <v>28</v>
      </c>
      <c r="D12" s="4"/>
    </row>
    <row r="13" spans="2:4" ht="23.25" x14ac:dyDescent="0.35">
      <c r="B13" s="4">
        <v>6</v>
      </c>
      <c r="C13" s="9" t="s">
        <v>33</v>
      </c>
      <c r="D13" s="6"/>
    </row>
  </sheetData>
  <mergeCells count="2">
    <mergeCell ref="B2:D2"/>
    <mergeCell ref="C3:D3"/>
  </mergeCells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G20"/>
  <sheetViews>
    <sheetView showGridLines="0" zoomScaleNormal="100" workbookViewId="0"/>
  </sheetViews>
  <sheetFormatPr defaultColWidth="11" defaultRowHeight="15.75" x14ac:dyDescent="0.25"/>
  <cols>
    <col min="1" max="1" width="4.5" customWidth="1"/>
    <col min="2" max="4" width="12.625" customWidth="1"/>
    <col min="5" max="5" width="14.75" customWidth="1"/>
    <col min="6" max="6" width="9.875" customWidth="1"/>
    <col min="7" max="7" width="12.625" customWidth="1"/>
    <col min="8" max="8" width="3" customWidth="1"/>
  </cols>
  <sheetData>
    <row r="1" spans="2:7" ht="8.25" customHeight="1" x14ac:dyDescent="0.25"/>
    <row r="2" spans="2:7" ht="26.25" x14ac:dyDescent="0.25">
      <c r="B2" s="133" t="s">
        <v>15</v>
      </c>
      <c r="C2" s="133"/>
      <c r="D2" s="133"/>
      <c r="E2" s="133"/>
      <c r="F2" s="133"/>
      <c r="G2" s="133"/>
    </row>
    <row r="3" spans="2:7" ht="17.25" x14ac:dyDescent="0.3">
      <c r="B3" s="1"/>
      <c r="C3" s="1"/>
      <c r="D3" s="1"/>
      <c r="E3" s="1"/>
      <c r="F3" s="1"/>
      <c r="G3" s="1"/>
    </row>
    <row r="4" spans="2:7" ht="25.5" x14ac:dyDescent="0.5">
      <c r="B4" s="134" t="s">
        <v>20</v>
      </c>
      <c r="C4" s="134"/>
      <c r="D4" s="134"/>
      <c r="E4" s="134"/>
      <c r="F4" s="134"/>
      <c r="G4" s="134"/>
    </row>
    <row r="6" spans="2:7" ht="21" x14ac:dyDescent="0.35">
      <c r="B6" s="135" t="s">
        <v>36</v>
      </c>
      <c r="C6" s="136"/>
      <c r="D6" s="136"/>
      <c r="E6" s="136"/>
      <c r="F6" s="136"/>
      <c r="G6" s="137"/>
    </row>
    <row r="7" spans="2:7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</row>
    <row r="8" spans="2:7" x14ac:dyDescent="0.25">
      <c r="B8" s="14">
        <v>43892</v>
      </c>
      <c r="C8" s="15" t="s">
        <v>22</v>
      </c>
      <c r="D8" s="16" t="s">
        <v>5</v>
      </c>
      <c r="E8" s="16" t="s">
        <v>11</v>
      </c>
      <c r="F8" s="17" t="s">
        <v>12</v>
      </c>
      <c r="G8" s="18">
        <v>275.45999999999998</v>
      </c>
    </row>
    <row r="9" spans="2:7" x14ac:dyDescent="0.25">
      <c r="B9" s="19">
        <v>43893</v>
      </c>
      <c r="C9" s="20" t="s">
        <v>22</v>
      </c>
      <c r="D9" s="21" t="s">
        <v>6</v>
      </c>
      <c r="E9" s="21" t="s">
        <v>11</v>
      </c>
      <c r="F9" s="22" t="s">
        <v>12</v>
      </c>
      <c r="G9" s="23">
        <v>25</v>
      </c>
    </row>
    <row r="10" spans="2:7" x14ac:dyDescent="0.25">
      <c r="B10" s="19">
        <v>43895</v>
      </c>
      <c r="C10" s="20" t="s">
        <v>23</v>
      </c>
      <c r="D10" s="21" t="s">
        <v>7</v>
      </c>
      <c r="E10" s="21" t="s">
        <v>11</v>
      </c>
      <c r="F10" s="22" t="s">
        <v>12</v>
      </c>
      <c r="G10" s="23">
        <v>45</v>
      </c>
    </row>
    <row r="11" spans="2:7" x14ac:dyDescent="0.25">
      <c r="B11" s="19">
        <v>43895</v>
      </c>
      <c r="C11" s="20" t="s">
        <v>23</v>
      </c>
      <c r="D11" s="21" t="s">
        <v>10</v>
      </c>
      <c r="E11" s="21" t="s">
        <v>11</v>
      </c>
      <c r="F11" s="22" t="s">
        <v>12</v>
      </c>
      <c r="G11" s="23">
        <v>21.88</v>
      </c>
    </row>
    <row r="12" spans="2:7" x14ac:dyDescent="0.25">
      <c r="B12" s="19">
        <v>43895</v>
      </c>
      <c r="C12" s="20" t="s">
        <v>23</v>
      </c>
      <c r="D12" s="21" t="s">
        <v>8</v>
      </c>
      <c r="E12" s="21" t="s">
        <v>11</v>
      </c>
      <c r="F12" s="22" t="s">
        <v>12</v>
      </c>
      <c r="G12" s="23">
        <v>30</v>
      </c>
    </row>
    <row r="13" spans="2:7" x14ac:dyDescent="0.25">
      <c r="B13" s="19">
        <v>43897</v>
      </c>
      <c r="C13" s="20" t="s">
        <v>22</v>
      </c>
      <c r="D13" s="21" t="s">
        <v>9</v>
      </c>
      <c r="E13" s="21" t="s">
        <v>11</v>
      </c>
      <c r="F13" s="22" t="s">
        <v>12</v>
      </c>
      <c r="G13" s="23">
        <v>420.18</v>
      </c>
    </row>
    <row r="14" spans="2:7" x14ac:dyDescent="0.25">
      <c r="B14" s="19">
        <v>43898</v>
      </c>
      <c r="C14" s="20" t="s">
        <v>22</v>
      </c>
      <c r="D14" s="21" t="s">
        <v>5</v>
      </c>
      <c r="E14" s="21" t="s">
        <v>11</v>
      </c>
      <c r="F14" s="22" t="s">
        <v>12</v>
      </c>
      <c r="G14" s="23">
        <v>651.27</v>
      </c>
    </row>
    <row r="15" spans="2:7" x14ac:dyDescent="0.25">
      <c r="B15" s="19">
        <v>43905</v>
      </c>
      <c r="C15" s="20" t="s">
        <v>23</v>
      </c>
      <c r="D15" s="21" t="s">
        <v>9</v>
      </c>
      <c r="E15" s="21" t="s">
        <v>11</v>
      </c>
      <c r="F15" s="22" t="s">
        <v>12</v>
      </c>
      <c r="G15" s="23">
        <v>180.15</v>
      </c>
    </row>
    <row r="16" spans="2:7" x14ac:dyDescent="0.25">
      <c r="B16" s="19">
        <v>43905</v>
      </c>
      <c r="C16" s="20" t="s">
        <v>23</v>
      </c>
      <c r="D16" s="21" t="s">
        <v>7</v>
      </c>
      <c r="E16" s="21" t="s">
        <v>11</v>
      </c>
      <c r="F16" s="22" t="s">
        <v>13</v>
      </c>
      <c r="G16" s="23">
        <v>5</v>
      </c>
    </row>
    <row r="17" spans="2:7" x14ac:dyDescent="0.25">
      <c r="B17" s="19">
        <v>43911</v>
      </c>
      <c r="C17" s="20" t="s">
        <v>22</v>
      </c>
      <c r="D17" s="21" t="s">
        <v>8</v>
      </c>
      <c r="E17" s="21" t="s">
        <v>11</v>
      </c>
      <c r="F17" s="22" t="s">
        <v>13</v>
      </c>
      <c r="G17" s="23">
        <v>18</v>
      </c>
    </row>
    <row r="18" spans="2:7" x14ac:dyDescent="0.25">
      <c r="B18" s="19">
        <v>43913</v>
      </c>
      <c r="C18" s="20" t="s">
        <v>22</v>
      </c>
      <c r="D18" s="21" t="s">
        <v>10</v>
      </c>
      <c r="E18" s="21" t="s">
        <v>11</v>
      </c>
      <c r="F18" s="22" t="s">
        <v>13</v>
      </c>
      <c r="G18" s="23">
        <v>19.79</v>
      </c>
    </row>
    <row r="19" spans="2:7" x14ac:dyDescent="0.25">
      <c r="B19" s="24">
        <v>43920</v>
      </c>
      <c r="C19" s="25" t="s">
        <v>23</v>
      </c>
      <c r="D19" s="26" t="s">
        <v>5</v>
      </c>
      <c r="E19" s="26" t="s">
        <v>11</v>
      </c>
      <c r="F19" s="27" t="s">
        <v>13</v>
      </c>
      <c r="G19" s="28">
        <v>348.19</v>
      </c>
    </row>
    <row r="20" spans="2:7" ht="16.5" thickBot="1" x14ac:dyDescent="0.3">
      <c r="B20" s="10"/>
      <c r="C20" s="10"/>
      <c r="D20" s="11"/>
      <c r="E20" s="11"/>
      <c r="F20" s="12" t="s">
        <v>14</v>
      </c>
      <c r="G20" s="13">
        <f>SUM(G8:G19)</f>
        <v>2039.92</v>
      </c>
    </row>
  </sheetData>
  <mergeCells count="3">
    <mergeCell ref="B2:G2"/>
    <mergeCell ref="B4:G4"/>
    <mergeCell ref="B6:G6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K20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  <col min="9" max="9" width="15.125" customWidth="1"/>
    <col min="10" max="10" width="45" customWidth="1"/>
    <col min="11" max="11" width="13.875" customWidth="1"/>
  </cols>
  <sheetData>
    <row r="1" spans="2:11" ht="14.1" customHeight="1" x14ac:dyDescent="0.25"/>
    <row r="2" spans="2:11" ht="26.25" x14ac:dyDescent="0.25">
      <c r="B2" s="133" t="s">
        <v>40</v>
      </c>
      <c r="C2" s="133"/>
      <c r="D2" s="133"/>
      <c r="E2" s="133"/>
      <c r="F2" s="133"/>
      <c r="G2" s="133"/>
      <c r="I2" s="133" t="s">
        <v>40</v>
      </c>
      <c r="J2" s="133"/>
      <c r="K2" s="133"/>
    </row>
    <row r="3" spans="2:11" ht="17.25" x14ac:dyDescent="0.3">
      <c r="B3" s="1"/>
      <c r="C3" s="1"/>
      <c r="D3" s="1"/>
      <c r="E3" s="1"/>
      <c r="F3" s="1"/>
      <c r="G3" s="1"/>
      <c r="I3" s="1"/>
      <c r="J3" s="1"/>
      <c r="K3" s="1"/>
    </row>
    <row r="4" spans="2:11" ht="25.5" x14ac:dyDescent="0.5">
      <c r="B4" s="134" t="s">
        <v>39</v>
      </c>
      <c r="C4" s="134"/>
      <c r="D4" s="134"/>
      <c r="E4" s="134"/>
      <c r="F4" s="134"/>
      <c r="G4" s="134"/>
      <c r="I4" s="134" t="s">
        <v>39</v>
      </c>
      <c r="J4" s="134"/>
      <c r="K4" s="134"/>
    </row>
    <row r="6" spans="2:11" ht="21" x14ac:dyDescent="0.35">
      <c r="B6" s="135" t="s">
        <v>36</v>
      </c>
      <c r="C6" s="136"/>
      <c r="D6" s="136"/>
      <c r="E6" s="136"/>
      <c r="F6" s="136"/>
      <c r="G6" s="137"/>
      <c r="I6" s="135" t="s">
        <v>38</v>
      </c>
      <c r="J6" s="136"/>
      <c r="K6" s="136"/>
    </row>
    <row r="7" spans="2:11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  <c r="I7" s="42" t="s">
        <v>2</v>
      </c>
      <c r="J7" s="42" t="s">
        <v>3</v>
      </c>
      <c r="K7" s="42" t="s">
        <v>4</v>
      </c>
    </row>
    <row r="8" spans="2:11" x14ac:dyDescent="0.25">
      <c r="B8" s="14">
        <v>43892</v>
      </c>
      <c r="C8" s="15" t="s">
        <v>22</v>
      </c>
      <c r="D8" s="16" t="s">
        <v>5</v>
      </c>
      <c r="E8" s="16" t="s">
        <v>11</v>
      </c>
      <c r="F8" s="17" t="s">
        <v>12</v>
      </c>
      <c r="G8" s="18">
        <v>275.45999999999998</v>
      </c>
      <c r="I8" s="14"/>
      <c r="J8" s="41"/>
      <c r="K8" s="40"/>
    </row>
    <row r="9" spans="2:11" x14ac:dyDescent="0.25">
      <c r="B9" s="19">
        <v>43893</v>
      </c>
      <c r="C9" s="20" t="s">
        <v>22</v>
      </c>
      <c r="D9" s="21" t="s">
        <v>6</v>
      </c>
      <c r="E9" s="21" t="s">
        <v>11</v>
      </c>
      <c r="F9" s="22" t="s">
        <v>12</v>
      </c>
      <c r="G9" s="23">
        <v>25</v>
      </c>
      <c r="I9" s="19"/>
      <c r="J9" s="38"/>
      <c r="K9" s="39"/>
    </row>
    <row r="10" spans="2:11" x14ac:dyDescent="0.25">
      <c r="B10" s="19">
        <v>43895</v>
      </c>
      <c r="C10" s="20" t="s">
        <v>23</v>
      </c>
      <c r="D10" s="21" t="s">
        <v>7</v>
      </c>
      <c r="E10" s="21" t="s">
        <v>11</v>
      </c>
      <c r="F10" s="22" t="s">
        <v>12</v>
      </c>
      <c r="G10" s="23">
        <v>45</v>
      </c>
      <c r="I10" s="19"/>
      <c r="J10" s="38"/>
      <c r="K10" s="39"/>
    </row>
    <row r="11" spans="2:11" x14ac:dyDescent="0.25">
      <c r="B11" s="19">
        <v>43895</v>
      </c>
      <c r="C11" s="20" t="s">
        <v>23</v>
      </c>
      <c r="D11" s="21" t="s">
        <v>10</v>
      </c>
      <c r="E11" s="21" t="s">
        <v>11</v>
      </c>
      <c r="F11" s="22" t="s">
        <v>12</v>
      </c>
      <c r="G11" s="23">
        <v>21.88</v>
      </c>
      <c r="I11" s="19"/>
      <c r="J11" s="38"/>
      <c r="K11" s="38"/>
    </row>
    <row r="12" spans="2:11" x14ac:dyDescent="0.25">
      <c r="B12" s="19">
        <v>43895</v>
      </c>
      <c r="C12" s="20" t="s">
        <v>23</v>
      </c>
      <c r="D12" s="21" t="s">
        <v>8</v>
      </c>
      <c r="E12" s="21" t="s">
        <v>11</v>
      </c>
      <c r="F12" s="22" t="s">
        <v>12</v>
      </c>
      <c r="G12" s="23">
        <v>30</v>
      </c>
      <c r="I12" s="19"/>
      <c r="J12" s="38"/>
      <c r="K12" s="38"/>
    </row>
    <row r="13" spans="2:11" x14ac:dyDescent="0.25">
      <c r="B13" s="19">
        <v>43897</v>
      </c>
      <c r="C13" s="20" t="s">
        <v>22</v>
      </c>
      <c r="D13" s="21" t="s">
        <v>9</v>
      </c>
      <c r="E13" s="21" t="s">
        <v>11</v>
      </c>
      <c r="F13" s="22" t="s">
        <v>12</v>
      </c>
      <c r="G13" s="23">
        <v>420.18</v>
      </c>
      <c r="I13" s="19"/>
      <c r="J13" s="38"/>
      <c r="K13" s="38"/>
    </row>
    <row r="14" spans="2:11" x14ac:dyDescent="0.25">
      <c r="B14" s="19">
        <v>43898</v>
      </c>
      <c r="C14" s="20" t="s">
        <v>22</v>
      </c>
      <c r="D14" s="21" t="s">
        <v>5</v>
      </c>
      <c r="E14" s="21" t="s">
        <v>11</v>
      </c>
      <c r="F14" s="22" t="s">
        <v>12</v>
      </c>
      <c r="G14" s="23">
        <v>651.27</v>
      </c>
      <c r="I14" s="19"/>
      <c r="J14" s="38"/>
      <c r="K14" s="38"/>
    </row>
    <row r="15" spans="2:11" x14ac:dyDescent="0.25">
      <c r="B15" s="19">
        <v>43905</v>
      </c>
      <c r="C15" s="20" t="s">
        <v>23</v>
      </c>
      <c r="D15" s="21" t="s">
        <v>9</v>
      </c>
      <c r="E15" s="21" t="s">
        <v>11</v>
      </c>
      <c r="F15" s="22" t="s">
        <v>12</v>
      </c>
      <c r="G15" s="23">
        <v>180.15</v>
      </c>
      <c r="I15" s="19"/>
      <c r="J15" s="38"/>
      <c r="K15" s="38"/>
    </row>
    <row r="16" spans="2:11" x14ac:dyDescent="0.25">
      <c r="B16" s="19">
        <v>43905</v>
      </c>
      <c r="C16" s="20" t="s">
        <v>23</v>
      </c>
      <c r="D16" s="21" t="s">
        <v>7</v>
      </c>
      <c r="E16" s="21" t="s">
        <v>11</v>
      </c>
      <c r="F16" s="22" t="s">
        <v>13</v>
      </c>
      <c r="G16" s="23">
        <v>5</v>
      </c>
      <c r="I16" s="19"/>
      <c r="J16" s="38"/>
      <c r="K16" s="38"/>
    </row>
    <row r="17" spans="2:11" x14ac:dyDescent="0.25">
      <c r="B17" s="19">
        <v>43911</v>
      </c>
      <c r="C17" s="20" t="s">
        <v>22</v>
      </c>
      <c r="D17" s="21" t="s">
        <v>8</v>
      </c>
      <c r="E17" s="21" t="s">
        <v>11</v>
      </c>
      <c r="F17" s="22" t="s">
        <v>13</v>
      </c>
      <c r="G17" s="23">
        <v>18</v>
      </c>
      <c r="I17" s="19"/>
      <c r="J17" s="38"/>
      <c r="K17" s="38"/>
    </row>
    <row r="18" spans="2:11" x14ac:dyDescent="0.25">
      <c r="B18" s="19">
        <v>43913</v>
      </c>
      <c r="C18" s="20" t="s">
        <v>22</v>
      </c>
      <c r="D18" s="21" t="s">
        <v>10</v>
      </c>
      <c r="E18" s="21" t="s">
        <v>11</v>
      </c>
      <c r="F18" s="22" t="s">
        <v>13</v>
      </c>
      <c r="G18" s="23">
        <v>19.79</v>
      </c>
      <c r="I18" s="19"/>
      <c r="J18" s="38"/>
      <c r="K18" s="38"/>
    </row>
    <row r="19" spans="2:11" x14ac:dyDescent="0.25">
      <c r="B19" s="24">
        <v>43920</v>
      </c>
      <c r="C19" s="25" t="s">
        <v>23</v>
      </c>
      <c r="D19" s="26" t="s">
        <v>5</v>
      </c>
      <c r="E19" s="26" t="s">
        <v>11</v>
      </c>
      <c r="F19" s="27" t="s">
        <v>13</v>
      </c>
      <c r="G19" s="28">
        <v>348.19</v>
      </c>
      <c r="I19" s="24"/>
      <c r="J19" s="37"/>
      <c r="K19" s="37"/>
    </row>
    <row r="20" spans="2:11" ht="16.5" thickBot="1" x14ac:dyDescent="0.3">
      <c r="B20" s="36" t="s">
        <v>37</v>
      </c>
      <c r="C20" s="10"/>
      <c r="D20" s="11"/>
      <c r="E20" s="11"/>
      <c r="F20" s="12"/>
      <c r="G20" s="13">
        <f>SUM(G8:G19)</f>
        <v>2039.92</v>
      </c>
      <c r="I20" s="35" t="s">
        <v>37</v>
      </c>
      <c r="J20" s="11"/>
      <c r="K20" s="34">
        <f>SUM(K8:K19)</f>
        <v>0</v>
      </c>
    </row>
  </sheetData>
  <mergeCells count="6">
    <mergeCell ref="B2:G2"/>
    <mergeCell ref="B4:G4"/>
    <mergeCell ref="B6:G6"/>
    <mergeCell ref="I6:K6"/>
    <mergeCell ref="I2:K2"/>
    <mergeCell ref="I4:K4"/>
  </mergeCells>
  <pageMargins left="0.75" right="0.75" top="1" bottom="1" header="0.5" footer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20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  <col min="9" max="9" width="15.125" customWidth="1"/>
    <col min="10" max="10" width="45" customWidth="1"/>
    <col min="11" max="11" width="13.875" customWidth="1"/>
  </cols>
  <sheetData>
    <row r="1" spans="2:11" ht="14.1" customHeight="1" x14ac:dyDescent="0.25"/>
    <row r="2" spans="2:11" ht="26.25" x14ac:dyDescent="0.25">
      <c r="B2" s="133" t="s">
        <v>40</v>
      </c>
      <c r="C2" s="133"/>
      <c r="D2" s="133"/>
      <c r="E2" s="133"/>
      <c r="F2" s="133"/>
      <c r="G2" s="133"/>
      <c r="I2" s="133" t="s">
        <v>40</v>
      </c>
      <c r="J2" s="133"/>
      <c r="K2" s="133"/>
    </row>
    <row r="3" spans="2:11" ht="17.25" x14ac:dyDescent="0.3">
      <c r="B3" s="1"/>
      <c r="C3" s="1"/>
      <c r="D3" s="1"/>
      <c r="E3" s="1"/>
      <c r="F3" s="1"/>
      <c r="G3" s="1"/>
      <c r="I3" s="1"/>
      <c r="J3" s="1"/>
      <c r="K3" s="1"/>
    </row>
    <row r="4" spans="2:11" ht="25.5" x14ac:dyDescent="0.5">
      <c r="B4" s="134" t="s">
        <v>39</v>
      </c>
      <c r="C4" s="134"/>
      <c r="D4" s="134"/>
      <c r="E4" s="134"/>
      <c r="F4" s="134"/>
      <c r="G4" s="134"/>
      <c r="I4" s="134" t="s">
        <v>39</v>
      </c>
      <c r="J4" s="134"/>
      <c r="K4" s="134"/>
    </row>
    <row r="6" spans="2:11" ht="21" x14ac:dyDescent="0.35">
      <c r="B6" s="135" t="s">
        <v>36</v>
      </c>
      <c r="C6" s="136"/>
      <c r="D6" s="136"/>
      <c r="E6" s="136"/>
      <c r="F6" s="136"/>
      <c r="G6" s="137"/>
      <c r="I6" s="135" t="s">
        <v>38</v>
      </c>
      <c r="J6" s="136"/>
      <c r="K6" s="136"/>
    </row>
    <row r="7" spans="2:11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  <c r="I7" s="42" t="s">
        <v>2</v>
      </c>
      <c r="J7" s="42" t="s">
        <v>3</v>
      </c>
      <c r="K7" s="42" t="s">
        <v>4</v>
      </c>
    </row>
    <row r="8" spans="2:11" x14ac:dyDescent="0.25">
      <c r="B8" s="14">
        <v>43892</v>
      </c>
      <c r="C8" s="15" t="s">
        <v>22</v>
      </c>
      <c r="D8" s="16" t="s">
        <v>5</v>
      </c>
      <c r="E8" s="16" t="s">
        <v>11</v>
      </c>
      <c r="F8" s="17" t="s">
        <v>12</v>
      </c>
      <c r="G8" s="18">
        <v>275.45999999999998</v>
      </c>
      <c r="I8" s="14">
        <f>B8</f>
        <v>43892</v>
      </c>
      <c r="J8" s="41" t="str">
        <f>CONCATENATE(C8," - ",D8)</f>
        <v>Jack - Flight</v>
      </c>
      <c r="K8" s="43">
        <f>G8</f>
        <v>275.45999999999998</v>
      </c>
    </row>
    <row r="9" spans="2:11" x14ac:dyDescent="0.25">
      <c r="B9" s="19">
        <v>43893</v>
      </c>
      <c r="C9" s="20" t="s">
        <v>22</v>
      </c>
      <c r="D9" s="21" t="s">
        <v>6</v>
      </c>
      <c r="E9" s="21" t="s">
        <v>11</v>
      </c>
      <c r="F9" s="22" t="s">
        <v>12</v>
      </c>
      <c r="G9" s="23">
        <v>25</v>
      </c>
      <c r="I9" s="19">
        <f t="shared" ref="I9:I19" si="0">B9</f>
        <v>43893</v>
      </c>
      <c r="J9" s="38" t="str">
        <f t="shared" ref="J9:J19" si="1">CONCATENATE(C9," - ",D9)</f>
        <v>Jack - Airport Fee</v>
      </c>
      <c r="K9" s="44">
        <f t="shared" ref="K9:K19" si="2">G9</f>
        <v>25</v>
      </c>
    </row>
    <row r="10" spans="2:11" x14ac:dyDescent="0.25">
      <c r="B10" s="19">
        <v>43895</v>
      </c>
      <c r="C10" s="20" t="s">
        <v>23</v>
      </c>
      <c r="D10" s="21" t="s">
        <v>7</v>
      </c>
      <c r="E10" s="21" t="s">
        <v>11</v>
      </c>
      <c r="F10" s="22" t="s">
        <v>12</v>
      </c>
      <c r="G10" s="23">
        <v>45</v>
      </c>
      <c r="I10" s="19">
        <f t="shared" si="0"/>
        <v>43895</v>
      </c>
      <c r="J10" s="38" t="str">
        <f t="shared" si="1"/>
        <v>Jill - Parking</v>
      </c>
      <c r="K10" s="44">
        <f t="shared" si="2"/>
        <v>45</v>
      </c>
    </row>
    <row r="11" spans="2:11" x14ac:dyDescent="0.25">
      <c r="B11" s="19">
        <v>43895</v>
      </c>
      <c r="C11" s="20" t="s">
        <v>23</v>
      </c>
      <c r="D11" s="21" t="s">
        <v>10</v>
      </c>
      <c r="E11" s="21" t="s">
        <v>11</v>
      </c>
      <c r="F11" s="22" t="s">
        <v>12</v>
      </c>
      <c r="G11" s="23">
        <v>21.88</v>
      </c>
      <c r="I11" s="19">
        <f t="shared" si="0"/>
        <v>43895</v>
      </c>
      <c r="J11" s="38" t="str">
        <f t="shared" si="1"/>
        <v>Jill - Dinner</v>
      </c>
      <c r="K11" s="45">
        <f t="shared" si="2"/>
        <v>21.88</v>
      </c>
    </row>
    <row r="12" spans="2:11" x14ac:dyDescent="0.25">
      <c r="B12" s="19">
        <v>43895</v>
      </c>
      <c r="C12" s="20" t="s">
        <v>23</v>
      </c>
      <c r="D12" s="21" t="s">
        <v>8</v>
      </c>
      <c r="E12" s="21" t="s">
        <v>11</v>
      </c>
      <c r="F12" s="22" t="s">
        <v>12</v>
      </c>
      <c r="G12" s="23">
        <v>30</v>
      </c>
      <c r="I12" s="19">
        <f t="shared" si="0"/>
        <v>43895</v>
      </c>
      <c r="J12" s="38" t="str">
        <f t="shared" si="1"/>
        <v>Jill - Tips</v>
      </c>
      <c r="K12" s="45">
        <f t="shared" si="2"/>
        <v>30</v>
      </c>
    </row>
    <row r="13" spans="2:11" x14ac:dyDescent="0.25">
      <c r="B13" s="19">
        <v>43897</v>
      </c>
      <c r="C13" s="20" t="s">
        <v>22</v>
      </c>
      <c r="D13" s="21" t="s">
        <v>9</v>
      </c>
      <c r="E13" s="21" t="s">
        <v>11</v>
      </c>
      <c r="F13" s="22" t="s">
        <v>12</v>
      </c>
      <c r="G13" s="23">
        <v>420.18</v>
      </c>
      <c r="I13" s="19">
        <f t="shared" si="0"/>
        <v>43897</v>
      </c>
      <c r="J13" s="38" t="str">
        <f t="shared" si="1"/>
        <v>Jack - Hotel</v>
      </c>
      <c r="K13" s="45">
        <f t="shared" si="2"/>
        <v>420.18</v>
      </c>
    </row>
    <row r="14" spans="2:11" x14ac:dyDescent="0.25">
      <c r="B14" s="19">
        <v>43898</v>
      </c>
      <c r="C14" s="20" t="s">
        <v>22</v>
      </c>
      <c r="D14" s="21" t="s">
        <v>5</v>
      </c>
      <c r="E14" s="21" t="s">
        <v>11</v>
      </c>
      <c r="F14" s="22" t="s">
        <v>12</v>
      </c>
      <c r="G14" s="23">
        <v>651.27</v>
      </c>
      <c r="I14" s="19">
        <f t="shared" si="0"/>
        <v>43898</v>
      </c>
      <c r="J14" s="38" t="str">
        <f t="shared" si="1"/>
        <v>Jack - Flight</v>
      </c>
      <c r="K14" s="45">
        <f t="shared" si="2"/>
        <v>651.27</v>
      </c>
    </row>
    <row r="15" spans="2:11" x14ac:dyDescent="0.25">
      <c r="B15" s="19">
        <v>43905</v>
      </c>
      <c r="C15" s="20" t="s">
        <v>23</v>
      </c>
      <c r="D15" s="21" t="s">
        <v>9</v>
      </c>
      <c r="E15" s="21" t="s">
        <v>11</v>
      </c>
      <c r="F15" s="22" t="s">
        <v>12</v>
      </c>
      <c r="G15" s="23">
        <v>180.15</v>
      </c>
      <c r="I15" s="19">
        <f t="shared" si="0"/>
        <v>43905</v>
      </c>
      <c r="J15" s="38" t="str">
        <f t="shared" si="1"/>
        <v>Jill - Hotel</v>
      </c>
      <c r="K15" s="45">
        <f t="shared" si="2"/>
        <v>180.15</v>
      </c>
    </row>
    <row r="16" spans="2:11" x14ac:dyDescent="0.25">
      <c r="B16" s="19">
        <v>43905</v>
      </c>
      <c r="C16" s="20" t="s">
        <v>23</v>
      </c>
      <c r="D16" s="21" t="s">
        <v>7</v>
      </c>
      <c r="E16" s="21" t="s">
        <v>11</v>
      </c>
      <c r="F16" s="22" t="s">
        <v>13</v>
      </c>
      <c r="G16" s="23">
        <v>5</v>
      </c>
      <c r="I16" s="19">
        <f t="shared" si="0"/>
        <v>43905</v>
      </c>
      <c r="J16" s="38" t="str">
        <f t="shared" si="1"/>
        <v>Jill - Parking</v>
      </c>
      <c r="K16" s="45">
        <f t="shared" si="2"/>
        <v>5</v>
      </c>
    </row>
    <row r="17" spans="2:12" x14ac:dyDescent="0.25">
      <c r="B17" s="19">
        <v>43911</v>
      </c>
      <c r="C17" s="20" t="s">
        <v>22</v>
      </c>
      <c r="D17" s="21" t="s">
        <v>8</v>
      </c>
      <c r="E17" s="21" t="s">
        <v>11</v>
      </c>
      <c r="F17" s="22" t="s">
        <v>13</v>
      </c>
      <c r="G17" s="23">
        <v>18</v>
      </c>
      <c r="I17" s="19">
        <f t="shared" si="0"/>
        <v>43911</v>
      </c>
      <c r="J17" s="38" t="str">
        <f t="shared" si="1"/>
        <v>Jack - Tips</v>
      </c>
      <c r="K17" s="45">
        <f t="shared" si="2"/>
        <v>18</v>
      </c>
    </row>
    <row r="18" spans="2:12" x14ac:dyDescent="0.25">
      <c r="B18" s="19">
        <v>43913</v>
      </c>
      <c r="C18" s="20" t="s">
        <v>22</v>
      </c>
      <c r="D18" s="21" t="s">
        <v>10</v>
      </c>
      <c r="E18" s="21" t="s">
        <v>11</v>
      </c>
      <c r="F18" s="22" t="s">
        <v>13</v>
      </c>
      <c r="G18" s="23">
        <v>19.79</v>
      </c>
      <c r="I18" s="19">
        <f t="shared" si="0"/>
        <v>43913</v>
      </c>
      <c r="J18" s="38" t="str">
        <f t="shared" si="1"/>
        <v>Jack - Dinner</v>
      </c>
      <c r="K18" s="45">
        <f t="shared" si="2"/>
        <v>19.79</v>
      </c>
    </row>
    <row r="19" spans="2:12" x14ac:dyDescent="0.25">
      <c r="B19" s="24">
        <v>43920</v>
      </c>
      <c r="C19" s="25" t="s">
        <v>23</v>
      </c>
      <c r="D19" s="26" t="s">
        <v>5</v>
      </c>
      <c r="E19" s="26" t="s">
        <v>11</v>
      </c>
      <c r="F19" s="27" t="s">
        <v>13</v>
      </c>
      <c r="G19" s="28">
        <v>348.19</v>
      </c>
      <c r="I19" s="24">
        <f t="shared" si="0"/>
        <v>43920</v>
      </c>
      <c r="J19" s="37" t="str">
        <f t="shared" si="1"/>
        <v>Jill - Flight</v>
      </c>
      <c r="K19" s="46">
        <f t="shared" si="2"/>
        <v>348.19</v>
      </c>
    </row>
    <row r="20" spans="2:12" ht="16.5" thickBot="1" x14ac:dyDescent="0.3">
      <c r="B20" s="36" t="s">
        <v>37</v>
      </c>
      <c r="C20" s="10"/>
      <c r="D20" s="11"/>
      <c r="E20" s="11"/>
      <c r="F20" s="12"/>
      <c r="G20" s="13">
        <f>SUM(G8:G19)</f>
        <v>2039.92</v>
      </c>
      <c r="I20" s="35" t="s">
        <v>37</v>
      </c>
      <c r="J20" s="11"/>
      <c r="K20" s="47">
        <f>SUM(K8:K19)</f>
        <v>2039.92</v>
      </c>
      <c r="L20" s="48">
        <f>K20-G20</f>
        <v>0</v>
      </c>
    </row>
  </sheetData>
  <mergeCells count="6">
    <mergeCell ref="B2:G2"/>
    <mergeCell ref="I2:K2"/>
    <mergeCell ref="B4:G4"/>
    <mergeCell ref="I4:K4"/>
    <mergeCell ref="B6:G6"/>
    <mergeCell ref="I6:K6"/>
  </mergeCells>
  <pageMargins left="0.75" right="0.75" top="1" bottom="1" header="0.5" footer="0.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20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  <col min="9" max="9" width="1.875" customWidth="1"/>
  </cols>
  <sheetData>
    <row r="1" spans="2:10" ht="14.1" customHeight="1" x14ac:dyDescent="0.25"/>
    <row r="2" spans="2:10" ht="26.25" x14ac:dyDescent="0.25">
      <c r="B2" s="133" t="s">
        <v>40</v>
      </c>
      <c r="C2" s="133"/>
      <c r="D2" s="133"/>
      <c r="E2" s="133"/>
      <c r="F2" s="133"/>
      <c r="G2" s="133"/>
    </row>
    <row r="3" spans="2:10" ht="17.25" x14ac:dyDescent="0.3">
      <c r="B3" s="1"/>
      <c r="C3" s="1"/>
      <c r="D3" s="1"/>
      <c r="E3" s="1"/>
      <c r="F3" s="1"/>
      <c r="G3" s="1"/>
    </row>
    <row r="4" spans="2:10" ht="25.5" x14ac:dyDescent="0.5">
      <c r="B4" s="134" t="s">
        <v>41</v>
      </c>
      <c r="C4" s="134"/>
      <c r="D4" s="134"/>
      <c r="E4" s="134"/>
      <c r="F4" s="134"/>
      <c r="G4" s="134"/>
    </row>
    <row r="6" spans="2:10" ht="21" x14ac:dyDescent="0.35">
      <c r="B6" s="135" t="s">
        <v>36</v>
      </c>
      <c r="C6" s="136"/>
      <c r="D6" s="136"/>
      <c r="E6" s="136"/>
      <c r="F6" s="136"/>
      <c r="G6" s="137"/>
    </row>
    <row r="7" spans="2:10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</row>
    <row r="8" spans="2:10" x14ac:dyDescent="0.25">
      <c r="B8" s="14">
        <v>43892</v>
      </c>
      <c r="C8" s="15" t="s">
        <v>22</v>
      </c>
      <c r="D8" s="16" t="s">
        <v>5</v>
      </c>
      <c r="E8" s="16" t="s">
        <v>11</v>
      </c>
      <c r="F8" s="17" t="s">
        <v>13</v>
      </c>
      <c r="G8" s="18">
        <v>275.45999999999998</v>
      </c>
      <c r="J8" s="52"/>
    </row>
    <row r="9" spans="2:10" x14ac:dyDescent="0.25">
      <c r="B9" s="19">
        <v>43893</v>
      </c>
      <c r="C9" s="20" t="s">
        <v>22</v>
      </c>
      <c r="D9" s="21" t="s">
        <v>6</v>
      </c>
      <c r="E9" s="21" t="s">
        <v>11</v>
      </c>
      <c r="F9" s="22" t="s">
        <v>12</v>
      </c>
      <c r="G9" s="23">
        <v>25</v>
      </c>
      <c r="J9" s="52"/>
    </row>
    <row r="10" spans="2:10" x14ac:dyDescent="0.25">
      <c r="B10" s="19">
        <v>43895</v>
      </c>
      <c r="C10" s="20" t="s">
        <v>23</v>
      </c>
      <c r="D10" s="21" t="s">
        <v>7</v>
      </c>
      <c r="E10" s="21" t="s">
        <v>11</v>
      </c>
      <c r="F10" s="22" t="s">
        <v>12</v>
      </c>
      <c r="G10" s="23">
        <v>45</v>
      </c>
      <c r="J10" s="52"/>
    </row>
    <row r="11" spans="2:10" x14ac:dyDescent="0.25">
      <c r="B11" s="19">
        <v>43895</v>
      </c>
      <c r="C11" s="20" t="s">
        <v>23</v>
      </c>
      <c r="D11" s="21" t="s">
        <v>10</v>
      </c>
      <c r="E11" s="21" t="s">
        <v>11</v>
      </c>
      <c r="F11" s="22" t="s">
        <v>12</v>
      </c>
      <c r="G11" s="23">
        <v>21.88</v>
      </c>
      <c r="J11" s="51"/>
    </row>
    <row r="12" spans="2:10" x14ac:dyDescent="0.25">
      <c r="B12" s="19">
        <v>43895</v>
      </c>
      <c r="C12" s="20" t="s">
        <v>23</v>
      </c>
      <c r="D12" s="21" t="s">
        <v>8</v>
      </c>
      <c r="E12" s="21" t="s">
        <v>11</v>
      </c>
      <c r="F12" s="22" t="s">
        <v>13</v>
      </c>
      <c r="G12" s="23">
        <v>30</v>
      </c>
      <c r="J12" s="51"/>
    </row>
    <row r="13" spans="2:10" x14ac:dyDescent="0.25">
      <c r="B13" s="19">
        <v>43897</v>
      </c>
      <c r="C13" s="20" t="s">
        <v>22</v>
      </c>
      <c r="D13" s="21" t="s">
        <v>9</v>
      </c>
      <c r="E13" s="21" t="s">
        <v>11</v>
      </c>
      <c r="F13" s="22" t="s">
        <v>12</v>
      </c>
      <c r="G13" s="23">
        <v>420.18</v>
      </c>
      <c r="J13" s="51"/>
    </row>
    <row r="14" spans="2:10" x14ac:dyDescent="0.25">
      <c r="B14" s="19">
        <v>43898</v>
      </c>
      <c r="C14" s="20" t="s">
        <v>22</v>
      </c>
      <c r="D14" s="21" t="s">
        <v>5</v>
      </c>
      <c r="E14" s="21" t="s">
        <v>11</v>
      </c>
      <c r="F14" s="22" t="s">
        <v>12</v>
      </c>
      <c r="G14" s="23">
        <v>651.27</v>
      </c>
      <c r="J14" s="51"/>
    </row>
    <row r="15" spans="2:10" x14ac:dyDescent="0.25">
      <c r="B15" s="19">
        <v>43905</v>
      </c>
      <c r="C15" s="20" t="s">
        <v>23</v>
      </c>
      <c r="D15" s="21" t="s">
        <v>9</v>
      </c>
      <c r="E15" s="21" t="s">
        <v>11</v>
      </c>
      <c r="F15" s="22" t="s">
        <v>12</v>
      </c>
      <c r="G15" s="23">
        <v>180.15</v>
      </c>
      <c r="J15" s="51"/>
    </row>
    <row r="16" spans="2:10" x14ac:dyDescent="0.25">
      <c r="B16" s="19">
        <v>43905</v>
      </c>
      <c r="C16" s="20" t="s">
        <v>23</v>
      </c>
      <c r="D16" s="21" t="s">
        <v>7</v>
      </c>
      <c r="E16" s="21" t="s">
        <v>11</v>
      </c>
      <c r="F16" s="22" t="s">
        <v>13</v>
      </c>
      <c r="G16" s="23">
        <v>5</v>
      </c>
      <c r="J16" s="50"/>
    </row>
    <row r="17" spans="2:10" x14ac:dyDescent="0.25">
      <c r="B17" s="19">
        <v>43911</v>
      </c>
      <c r="C17" s="20" t="s">
        <v>22</v>
      </c>
      <c r="D17" s="21" t="s">
        <v>8</v>
      </c>
      <c r="E17" s="21" t="s">
        <v>11</v>
      </c>
      <c r="F17" s="22" t="s">
        <v>13</v>
      </c>
      <c r="G17" s="23">
        <v>18</v>
      </c>
      <c r="J17" s="50"/>
    </row>
    <row r="18" spans="2:10" x14ac:dyDescent="0.25">
      <c r="B18" s="19">
        <v>43913</v>
      </c>
      <c r="C18" s="20" t="s">
        <v>22</v>
      </c>
      <c r="D18" s="21" t="s">
        <v>10</v>
      </c>
      <c r="E18" s="21" t="s">
        <v>11</v>
      </c>
      <c r="F18" s="22" t="s">
        <v>13</v>
      </c>
      <c r="G18" s="23">
        <v>19.79</v>
      </c>
      <c r="J18" s="50"/>
    </row>
    <row r="19" spans="2:10" x14ac:dyDescent="0.25">
      <c r="B19" s="24">
        <v>43920</v>
      </c>
      <c r="C19" s="25" t="s">
        <v>23</v>
      </c>
      <c r="D19" s="26" t="s">
        <v>5</v>
      </c>
      <c r="E19" s="26" t="s">
        <v>11</v>
      </c>
      <c r="F19" s="27" t="s">
        <v>13</v>
      </c>
      <c r="G19" s="28">
        <v>348.19</v>
      </c>
      <c r="J19" s="50"/>
    </row>
    <row r="20" spans="2:10" ht="16.5" thickBot="1" x14ac:dyDescent="0.3">
      <c r="B20" s="36" t="s">
        <v>37</v>
      </c>
      <c r="C20" s="10"/>
      <c r="D20" s="11"/>
      <c r="E20" s="11"/>
      <c r="F20" s="12"/>
      <c r="G20" s="13">
        <f>SUM(G8:G19)</f>
        <v>2039.92</v>
      </c>
      <c r="J20" s="49"/>
    </row>
  </sheetData>
  <mergeCells count="3">
    <mergeCell ref="B2:G2"/>
    <mergeCell ref="B4:G4"/>
    <mergeCell ref="B6:G6"/>
  </mergeCells>
  <pageMargins left="0.75" right="0.75" top="1" bottom="1" header="0.5" footer="0.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J20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  <col min="9" max="9" width="1.875" customWidth="1"/>
  </cols>
  <sheetData>
    <row r="1" spans="2:10" ht="14.1" customHeight="1" x14ac:dyDescent="0.25"/>
    <row r="2" spans="2:10" ht="26.25" x14ac:dyDescent="0.25">
      <c r="B2" s="133" t="s">
        <v>40</v>
      </c>
      <c r="C2" s="133"/>
      <c r="D2" s="133"/>
      <c r="E2" s="133"/>
      <c r="F2" s="133"/>
      <c r="G2" s="133"/>
    </row>
    <row r="3" spans="2:10" ht="17.25" x14ac:dyDescent="0.3">
      <c r="B3" s="1"/>
      <c r="C3" s="1"/>
      <c r="D3" s="1"/>
      <c r="E3" s="1"/>
      <c r="F3" s="1"/>
      <c r="G3" s="1"/>
    </row>
    <row r="4" spans="2:10" ht="25.5" x14ac:dyDescent="0.5">
      <c r="B4" s="134" t="s">
        <v>41</v>
      </c>
      <c r="C4" s="134"/>
      <c r="D4" s="134"/>
      <c r="E4" s="134"/>
      <c r="F4" s="134"/>
      <c r="G4" s="134"/>
    </row>
    <row r="6" spans="2:10" ht="21" x14ac:dyDescent="0.35">
      <c r="B6" s="135" t="s">
        <v>36</v>
      </c>
      <c r="C6" s="136"/>
      <c r="D6" s="136"/>
      <c r="E6" s="136"/>
      <c r="F6" s="136"/>
      <c r="G6" s="137"/>
    </row>
    <row r="7" spans="2:10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</row>
    <row r="8" spans="2:10" x14ac:dyDescent="0.25">
      <c r="B8" s="14">
        <v>43892</v>
      </c>
      <c r="C8" s="15" t="s">
        <v>22</v>
      </c>
      <c r="D8" s="16" t="s">
        <v>5</v>
      </c>
      <c r="E8" s="16" t="s">
        <v>11</v>
      </c>
      <c r="F8" s="17" t="s">
        <v>13</v>
      </c>
      <c r="G8" s="18">
        <v>275.45999999999998</v>
      </c>
      <c r="J8" s="52"/>
    </row>
    <row r="9" spans="2:10" x14ac:dyDescent="0.25">
      <c r="B9" s="19">
        <v>43893</v>
      </c>
      <c r="C9" s="20" t="s">
        <v>22</v>
      </c>
      <c r="D9" s="21" t="s">
        <v>6</v>
      </c>
      <c r="E9" s="21" t="s">
        <v>11</v>
      </c>
      <c r="F9" s="22" t="s">
        <v>12</v>
      </c>
      <c r="G9" s="23">
        <v>25</v>
      </c>
      <c r="J9" s="52"/>
    </row>
    <row r="10" spans="2:10" x14ac:dyDescent="0.25">
      <c r="B10" s="19">
        <v>43895</v>
      </c>
      <c r="C10" s="20" t="s">
        <v>23</v>
      </c>
      <c r="D10" s="21" t="s">
        <v>7</v>
      </c>
      <c r="E10" s="21" t="s">
        <v>11</v>
      </c>
      <c r="F10" s="22" t="s">
        <v>12</v>
      </c>
      <c r="G10" s="23">
        <v>45</v>
      </c>
      <c r="J10" s="52"/>
    </row>
    <row r="11" spans="2:10" x14ac:dyDescent="0.25">
      <c r="B11" s="19">
        <v>43895</v>
      </c>
      <c r="C11" s="20" t="s">
        <v>23</v>
      </c>
      <c r="D11" s="21" t="s">
        <v>10</v>
      </c>
      <c r="E11" s="21" t="s">
        <v>11</v>
      </c>
      <c r="F11" s="22" t="s">
        <v>12</v>
      </c>
      <c r="G11" s="23">
        <v>21.88</v>
      </c>
      <c r="J11" s="51"/>
    </row>
    <row r="12" spans="2:10" x14ac:dyDescent="0.25">
      <c r="B12" s="19">
        <v>43895</v>
      </c>
      <c r="C12" s="20" t="s">
        <v>23</v>
      </c>
      <c r="D12" s="21" t="s">
        <v>8</v>
      </c>
      <c r="E12" s="21" t="s">
        <v>11</v>
      </c>
      <c r="F12" s="22" t="s">
        <v>13</v>
      </c>
      <c r="G12" s="23">
        <v>30</v>
      </c>
      <c r="J12" s="51"/>
    </row>
    <row r="13" spans="2:10" x14ac:dyDescent="0.25">
      <c r="B13" s="19">
        <v>43897</v>
      </c>
      <c r="C13" s="20" t="s">
        <v>22</v>
      </c>
      <c r="D13" s="21" t="s">
        <v>9</v>
      </c>
      <c r="E13" s="21" t="s">
        <v>11</v>
      </c>
      <c r="F13" s="22" t="s">
        <v>12</v>
      </c>
      <c r="G13" s="23">
        <v>420.18</v>
      </c>
      <c r="J13" s="51"/>
    </row>
    <row r="14" spans="2:10" x14ac:dyDescent="0.25">
      <c r="B14" s="19">
        <v>43898</v>
      </c>
      <c r="C14" s="20" t="s">
        <v>22</v>
      </c>
      <c r="D14" s="21" t="s">
        <v>5</v>
      </c>
      <c r="E14" s="21" t="s">
        <v>11</v>
      </c>
      <c r="F14" s="22" t="s">
        <v>12</v>
      </c>
      <c r="G14" s="23">
        <v>651.27</v>
      </c>
      <c r="J14" s="51"/>
    </row>
    <row r="15" spans="2:10" x14ac:dyDescent="0.25">
      <c r="B15" s="19">
        <v>43905</v>
      </c>
      <c r="C15" s="20" t="s">
        <v>23</v>
      </c>
      <c r="D15" s="21" t="s">
        <v>9</v>
      </c>
      <c r="E15" s="21" t="s">
        <v>11</v>
      </c>
      <c r="F15" s="22" t="s">
        <v>12</v>
      </c>
      <c r="G15" s="23">
        <v>180.15</v>
      </c>
      <c r="J15" s="51"/>
    </row>
    <row r="16" spans="2:10" x14ac:dyDescent="0.25">
      <c r="B16" s="19">
        <v>43905</v>
      </c>
      <c r="C16" s="20" t="s">
        <v>23</v>
      </c>
      <c r="D16" s="21" t="s">
        <v>7</v>
      </c>
      <c r="E16" s="21" t="s">
        <v>11</v>
      </c>
      <c r="F16" s="22" t="s">
        <v>13</v>
      </c>
      <c r="G16" s="23">
        <v>5</v>
      </c>
      <c r="J16" s="50"/>
    </row>
    <row r="17" spans="2:10" x14ac:dyDescent="0.25">
      <c r="B17" s="19">
        <v>43911</v>
      </c>
      <c r="C17" s="20" t="s">
        <v>22</v>
      </c>
      <c r="D17" s="21" t="s">
        <v>8</v>
      </c>
      <c r="E17" s="21" t="s">
        <v>11</v>
      </c>
      <c r="F17" s="22" t="s">
        <v>13</v>
      </c>
      <c r="G17" s="23">
        <v>18</v>
      </c>
      <c r="J17" s="50"/>
    </row>
    <row r="18" spans="2:10" x14ac:dyDescent="0.25">
      <c r="B18" s="19">
        <v>43913</v>
      </c>
      <c r="C18" s="20" t="s">
        <v>22</v>
      </c>
      <c r="D18" s="21" t="s">
        <v>10</v>
      </c>
      <c r="E18" s="21" t="s">
        <v>11</v>
      </c>
      <c r="F18" s="22" t="s">
        <v>13</v>
      </c>
      <c r="G18" s="23">
        <v>19.79</v>
      </c>
      <c r="J18" s="50"/>
    </row>
    <row r="19" spans="2:10" x14ac:dyDescent="0.25">
      <c r="B19" s="24">
        <v>43920</v>
      </c>
      <c r="C19" s="25" t="s">
        <v>23</v>
      </c>
      <c r="D19" s="26" t="s">
        <v>5</v>
      </c>
      <c r="E19" s="26" t="s">
        <v>11</v>
      </c>
      <c r="F19" s="27" t="s">
        <v>13</v>
      </c>
      <c r="G19" s="28">
        <v>348.19</v>
      </c>
      <c r="J19" s="50"/>
    </row>
    <row r="20" spans="2:10" ht="16.5" thickBot="1" x14ac:dyDescent="0.3">
      <c r="B20" s="36" t="s">
        <v>37</v>
      </c>
      <c r="C20" s="10"/>
      <c r="D20" s="11"/>
      <c r="E20" s="11"/>
      <c r="F20" s="12"/>
      <c r="G20" s="13">
        <f>SUM(G8:G19)</f>
        <v>2039.92</v>
      </c>
      <c r="J20" s="49"/>
    </row>
  </sheetData>
  <mergeCells count="3">
    <mergeCell ref="B2:G2"/>
    <mergeCell ref="B4:G4"/>
    <mergeCell ref="B6:G6"/>
  </mergeCells>
  <dataValidations count="1">
    <dataValidation type="list" allowBlank="1" showInputMessage="1" showErrorMessage="1" sqref="F8:F19">
      <formula1>"Yes,No"</formula1>
    </dataValidation>
  </dataValidations>
  <pageMargins left="0.75" right="0.75" top="1" bottom="1" header="0.5" footer="0.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zoomScaleNormal="100" workbookViewId="0"/>
  </sheetViews>
  <sheetFormatPr defaultColWidth="11" defaultRowHeight="15.75" x14ac:dyDescent="0.25"/>
  <cols>
    <col min="1" max="1" width="1.25" customWidth="1"/>
    <col min="2" max="2" width="23.375" customWidth="1"/>
    <col min="3" max="3" width="12" customWidth="1"/>
    <col min="4" max="4" width="4.75" customWidth="1"/>
    <col min="5" max="5" width="23.375" customWidth="1"/>
    <col min="6" max="6" width="12" customWidth="1"/>
  </cols>
  <sheetData>
    <row r="1" spans="2:8" ht="8.25" customHeight="1" x14ac:dyDescent="0.25"/>
    <row r="2" spans="2:8" ht="26.25" x14ac:dyDescent="0.25">
      <c r="B2" s="133" t="s">
        <v>40</v>
      </c>
      <c r="C2" s="133"/>
      <c r="D2" s="133"/>
      <c r="E2" s="133"/>
      <c r="F2" s="133"/>
    </row>
    <row r="3" spans="2:8" ht="17.25" x14ac:dyDescent="0.3">
      <c r="B3" s="1"/>
      <c r="C3" s="1"/>
      <c r="D3" s="1"/>
      <c r="E3" s="1"/>
      <c r="F3" s="1"/>
    </row>
    <row r="4" spans="2:8" ht="25.5" x14ac:dyDescent="0.5">
      <c r="B4" s="134" t="s">
        <v>42</v>
      </c>
      <c r="C4" s="134"/>
      <c r="D4" s="134"/>
      <c r="E4" s="134"/>
      <c r="F4" s="134"/>
    </row>
    <row r="6" spans="2:8" ht="20.25" x14ac:dyDescent="0.35">
      <c r="B6" s="138" t="s">
        <v>43</v>
      </c>
      <c r="C6" s="139"/>
      <c r="E6" s="66"/>
      <c r="F6" s="66"/>
    </row>
    <row r="7" spans="2:8" x14ac:dyDescent="0.25">
      <c r="B7" s="54" t="s">
        <v>3</v>
      </c>
      <c r="C7" s="2" t="s">
        <v>44</v>
      </c>
      <c r="F7" s="66"/>
      <c r="H7" s="55" t="s">
        <v>45</v>
      </c>
    </row>
    <row r="8" spans="2:8" x14ac:dyDescent="0.25">
      <c r="B8" s="56" t="s">
        <v>46</v>
      </c>
      <c r="C8" s="57">
        <v>18</v>
      </c>
      <c r="E8" s="73"/>
      <c r="F8" s="66"/>
      <c r="H8" s="60" t="s">
        <v>47</v>
      </c>
    </row>
    <row r="9" spans="2:8" ht="16.5" thickBot="1" x14ac:dyDescent="0.3">
      <c r="B9" s="61" t="s">
        <v>48</v>
      </c>
      <c r="C9" s="62">
        <f>(C8*8*5*52)+(C8*1.5*1*5*52)</f>
        <v>44460</v>
      </c>
      <c r="E9" s="73"/>
      <c r="H9" s="65" t="s">
        <v>50</v>
      </c>
    </row>
    <row r="10" spans="2:8" x14ac:dyDescent="0.25">
      <c r="B10" s="48"/>
    </row>
    <row r="11" spans="2:8" x14ac:dyDescent="0.25">
      <c r="B11" s="48"/>
    </row>
    <row r="12" spans="2:8" x14ac:dyDescent="0.25">
      <c r="B12" s="48"/>
    </row>
    <row r="13" spans="2:8" x14ac:dyDescent="0.25">
      <c r="B13" s="48"/>
    </row>
    <row r="14" spans="2:8" x14ac:dyDescent="0.25">
      <c r="B14" s="48"/>
    </row>
    <row r="15" spans="2:8" x14ac:dyDescent="0.25">
      <c r="B15" s="48"/>
    </row>
    <row r="16" spans="2:8" x14ac:dyDescent="0.25">
      <c r="B16" s="48"/>
    </row>
    <row r="17" spans="2:2" x14ac:dyDescent="0.25">
      <c r="B17" s="48"/>
    </row>
    <row r="18" spans="2:2" x14ac:dyDescent="0.25">
      <c r="B18" s="56"/>
    </row>
    <row r="19" spans="2:2" x14ac:dyDescent="0.25">
      <c r="B19" s="56"/>
    </row>
  </sheetData>
  <mergeCells count="3">
    <mergeCell ref="B2:F2"/>
    <mergeCell ref="B4:F4"/>
    <mergeCell ref="B6:C6"/>
  </mergeCells>
  <pageMargins left="0.75" right="0.75" top="1" bottom="1" header="0.5" footer="0.5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zoomScaleNormal="100" workbookViewId="0"/>
  </sheetViews>
  <sheetFormatPr defaultColWidth="11" defaultRowHeight="15.75" x14ac:dyDescent="0.25"/>
  <cols>
    <col min="1" max="1" width="1.25" customWidth="1"/>
    <col min="2" max="2" width="23.375" customWidth="1"/>
    <col min="3" max="3" width="12" customWidth="1"/>
    <col min="4" max="4" width="4.75" customWidth="1"/>
    <col min="5" max="5" width="23.375" customWidth="1"/>
    <col min="6" max="6" width="12" customWidth="1"/>
  </cols>
  <sheetData>
    <row r="1" spans="2:8" ht="8.25" customHeight="1" x14ac:dyDescent="0.25"/>
    <row r="2" spans="2:8" ht="26.25" x14ac:dyDescent="0.25">
      <c r="B2" s="133" t="s">
        <v>40</v>
      </c>
      <c r="C2" s="133"/>
      <c r="D2" s="133"/>
      <c r="E2" s="133"/>
      <c r="F2" s="133"/>
    </row>
    <row r="3" spans="2:8" ht="17.25" x14ac:dyDescent="0.3">
      <c r="B3" s="1"/>
      <c r="C3" s="1"/>
      <c r="D3" s="1"/>
      <c r="E3" s="1"/>
      <c r="F3" s="1"/>
    </row>
    <row r="4" spans="2:8" ht="25.5" x14ac:dyDescent="0.5">
      <c r="B4" s="134" t="s">
        <v>42</v>
      </c>
      <c r="C4" s="134"/>
      <c r="D4" s="134"/>
      <c r="E4" s="134"/>
      <c r="F4" s="134"/>
    </row>
    <row r="6" spans="2:8" ht="20.25" x14ac:dyDescent="0.35">
      <c r="B6" s="138" t="s">
        <v>43</v>
      </c>
      <c r="C6" s="139"/>
      <c r="E6" s="138" t="s">
        <v>43</v>
      </c>
      <c r="F6" s="139"/>
      <c r="G6" s="53"/>
    </row>
    <row r="7" spans="2:8" x14ac:dyDescent="0.25">
      <c r="B7" s="54" t="s">
        <v>3</v>
      </c>
      <c r="C7" s="2" t="s">
        <v>44</v>
      </c>
      <c r="E7" s="54" t="s">
        <v>3</v>
      </c>
      <c r="F7" s="2" t="s">
        <v>44</v>
      </c>
      <c r="G7" s="53"/>
      <c r="H7" s="55" t="s">
        <v>45</v>
      </c>
    </row>
    <row r="8" spans="2:8" x14ac:dyDescent="0.25">
      <c r="B8" s="56" t="s">
        <v>46</v>
      </c>
      <c r="C8" s="57">
        <v>18</v>
      </c>
      <c r="E8" s="58" t="s">
        <v>46</v>
      </c>
      <c r="F8" s="57">
        <v>25</v>
      </c>
      <c r="G8" s="59" t="s">
        <v>16</v>
      </c>
      <c r="H8" s="60" t="s">
        <v>47</v>
      </c>
    </row>
    <row r="9" spans="2:8" ht="16.5" thickBot="1" x14ac:dyDescent="0.3">
      <c r="B9" s="61" t="s">
        <v>48</v>
      </c>
      <c r="C9" s="62">
        <f>(C8*8*5*52)+(C8*1.5*1*5*52)</f>
        <v>44460</v>
      </c>
      <c r="E9" s="63" t="s">
        <v>49</v>
      </c>
      <c r="F9" s="64">
        <f>F8*1.5</f>
        <v>37.5</v>
      </c>
      <c r="G9" s="59" t="s">
        <v>17</v>
      </c>
      <c r="H9" s="65" t="s">
        <v>50</v>
      </c>
    </row>
    <row r="10" spans="2:8" x14ac:dyDescent="0.25">
      <c r="B10" s="48"/>
      <c r="E10" s="66"/>
      <c r="F10" s="66"/>
      <c r="G10" s="59"/>
    </row>
    <row r="11" spans="2:8" x14ac:dyDescent="0.25">
      <c r="B11" s="48"/>
      <c r="E11" s="63" t="s">
        <v>51</v>
      </c>
      <c r="F11" s="67">
        <v>40</v>
      </c>
      <c r="G11" s="59" t="s">
        <v>18</v>
      </c>
    </row>
    <row r="12" spans="2:8" x14ac:dyDescent="0.25">
      <c r="B12" s="48"/>
      <c r="E12" s="63" t="s">
        <v>52</v>
      </c>
      <c r="F12" s="67">
        <v>10</v>
      </c>
      <c r="G12" s="59" t="s">
        <v>19</v>
      </c>
    </row>
    <row r="13" spans="2:8" x14ac:dyDescent="0.25">
      <c r="B13" s="48"/>
      <c r="E13" s="66"/>
      <c r="F13" s="68"/>
      <c r="G13" s="59"/>
    </row>
    <row r="14" spans="2:8" x14ac:dyDescent="0.25">
      <c r="B14" s="48"/>
      <c r="E14" s="69" t="s">
        <v>53</v>
      </c>
      <c r="F14" s="70">
        <f>(F8*F11)+(F9*F12)</f>
        <v>1375</v>
      </c>
      <c r="G14" s="59" t="s">
        <v>54</v>
      </c>
    </row>
    <row r="15" spans="2:8" x14ac:dyDescent="0.25">
      <c r="B15" s="48"/>
      <c r="E15" s="63" t="s">
        <v>55</v>
      </c>
      <c r="F15" s="67">
        <v>52</v>
      </c>
      <c r="G15" s="71"/>
    </row>
    <row r="16" spans="2:8" x14ac:dyDescent="0.25">
      <c r="B16" s="48"/>
      <c r="E16" s="66"/>
      <c r="F16" s="66"/>
      <c r="G16" s="53"/>
    </row>
    <row r="17" spans="2:7" ht="16.5" thickBot="1" x14ac:dyDescent="0.3">
      <c r="B17" s="48"/>
      <c r="E17" s="69" t="s">
        <v>56</v>
      </c>
      <c r="F17" s="72">
        <f>F14*F15</f>
        <v>71500</v>
      </c>
      <c r="G17" s="53"/>
    </row>
    <row r="18" spans="2:7" x14ac:dyDescent="0.25">
      <c r="B18" s="56"/>
      <c r="E18" s="66"/>
      <c r="F18" s="66"/>
    </row>
    <row r="19" spans="2:7" x14ac:dyDescent="0.25">
      <c r="B19" s="56"/>
      <c r="E19" s="66"/>
      <c r="F19" s="66"/>
    </row>
    <row r="20" spans="2:7" x14ac:dyDescent="0.25">
      <c r="F20" s="66"/>
    </row>
    <row r="21" spans="2:7" x14ac:dyDescent="0.25">
      <c r="E21" s="73"/>
      <c r="F21" s="66"/>
    </row>
    <row r="22" spans="2:7" x14ac:dyDescent="0.25">
      <c r="E22" s="73"/>
    </row>
  </sheetData>
  <mergeCells count="4">
    <mergeCell ref="B2:F2"/>
    <mergeCell ref="B4:F4"/>
    <mergeCell ref="B6:C6"/>
    <mergeCell ref="E6:F6"/>
  </mergeCells>
  <pageMargins left="0.75" right="0.75" top="1" bottom="1" header="0.5" footer="0.5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G25"/>
  <sheetViews>
    <sheetView showGridLines="0" zoomScaleNormal="100" zoomScalePageLayoutView="145" workbookViewId="0"/>
  </sheetViews>
  <sheetFormatPr defaultColWidth="11" defaultRowHeight="15.75" x14ac:dyDescent="0.25"/>
  <cols>
    <col min="1" max="1" width="2.5" customWidth="1"/>
    <col min="2" max="4" width="12.625" customWidth="1"/>
    <col min="5" max="5" width="14.625" customWidth="1"/>
    <col min="6" max="6" width="9.875" customWidth="1"/>
    <col min="7" max="7" width="12.625" customWidth="1"/>
    <col min="8" max="8" width="3" customWidth="1"/>
  </cols>
  <sheetData>
    <row r="1" spans="2:7" ht="14.1" customHeight="1" x14ac:dyDescent="0.25"/>
    <row r="2" spans="2:7" ht="26.25" x14ac:dyDescent="0.25">
      <c r="B2" s="133" t="s">
        <v>40</v>
      </c>
      <c r="C2" s="133"/>
      <c r="D2" s="133"/>
      <c r="E2" s="133"/>
      <c r="F2" s="133"/>
      <c r="G2" s="133"/>
    </row>
    <row r="3" spans="2:7" ht="17.25" x14ac:dyDescent="0.3">
      <c r="B3" s="1"/>
      <c r="C3" s="1"/>
      <c r="D3" s="1"/>
      <c r="E3" s="1"/>
      <c r="F3" s="1"/>
      <c r="G3" s="1"/>
    </row>
    <row r="4" spans="2:7" ht="25.5" x14ac:dyDescent="0.5">
      <c r="B4" s="134" t="s">
        <v>57</v>
      </c>
      <c r="C4" s="134"/>
      <c r="D4" s="134"/>
      <c r="E4" s="134"/>
      <c r="F4" s="134"/>
      <c r="G4" s="134"/>
    </row>
    <row r="6" spans="2:7" ht="21" x14ac:dyDescent="0.35">
      <c r="B6" s="135" t="s">
        <v>36</v>
      </c>
      <c r="C6" s="136"/>
      <c r="D6" s="136"/>
      <c r="E6" s="136"/>
      <c r="F6" s="136"/>
      <c r="G6" s="137"/>
    </row>
    <row r="7" spans="2:7" x14ac:dyDescent="0.25">
      <c r="B7" s="2" t="s">
        <v>2</v>
      </c>
      <c r="C7" s="2" t="s">
        <v>21</v>
      </c>
      <c r="D7" s="2" t="s">
        <v>3</v>
      </c>
      <c r="E7" s="2" t="s">
        <v>0</v>
      </c>
      <c r="F7" s="2" t="s">
        <v>1</v>
      </c>
      <c r="G7" s="2" t="s">
        <v>4</v>
      </c>
    </row>
    <row r="8" spans="2:7" x14ac:dyDescent="0.25">
      <c r="B8" s="14">
        <v>43892</v>
      </c>
      <c r="C8" s="15" t="s">
        <v>22</v>
      </c>
      <c r="D8" s="16" t="s">
        <v>5</v>
      </c>
      <c r="E8" s="16" t="s">
        <v>11</v>
      </c>
      <c r="F8" s="17" t="s">
        <v>13</v>
      </c>
      <c r="G8" s="18">
        <v>275.45999999999998</v>
      </c>
    </row>
    <row r="9" spans="2:7" x14ac:dyDescent="0.25">
      <c r="B9" s="19">
        <v>43893</v>
      </c>
      <c r="C9" s="20" t="s">
        <v>22</v>
      </c>
      <c r="D9" s="21" t="s">
        <v>6</v>
      </c>
      <c r="E9" s="21" t="s">
        <v>11</v>
      </c>
      <c r="F9" s="22" t="s">
        <v>12</v>
      </c>
      <c r="G9" s="23">
        <v>25</v>
      </c>
    </row>
    <row r="10" spans="2:7" x14ac:dyDescent="0.25">
      <c r="B10" s="19">
        <v>43895</v>
      </c>
      <c r="C10" s="20" t="s">
        <v>23</v>
      </c>
      <c r="D10" s="21" t="s">
        <v>7</v>
      </c>
      <c r="E10" s="21" t="s">
        <v>11</v>
      </c>
      <c r="F10" s="22" t="s">
        <v>12</v>
      </c>
      <c r="G10" s="23">
        <v>45</v>
      </c>
    </row>
    <row r="11" spans="2:7" x14ac:dyDescent="0.25">
      <c r="B11" s="19">
        <v>43895</v>
      </c>
      <c r="C11" s="20" t="s">
        <v>23</v>
      </c>
      <c r="D11" s="21" t="s">
        <v>10</v>
      </c>
      <c r="E11" s="21" t="s">
        <v>11</v>
      </c>
      <c r="F11" s="22" t="s">
        <v>12</v>
      </c>
      <c r="G11" s="23">
        <v>21.88</v>
      </c>
    </row>
    <row r="12" spans="2:7" x14ac:dyDescent="0.25">
      <c r="B12" s="19">
        <v>43895</v>
      </c>
      <c r="C12" s="20" t="s">
        <v>23</v>
      </c>
      <c r="D12" s="21" t="s">
        <v>8</v>
      </c>
      <c r="E12" s="21" t="s">
        <v>11</v>
      </c>
      <c r="F12" s="22" t="s">
        <v>13</v>
      </c>
      <c r="G12" s="23">
        <v>30</v>
      </c>
    </row>
    <row r="13" spans="2:7" x14ac:dyDescent="0.25">
      <c r="B13" s="19">
        <v>43897</v>
      </c>
      <c r="C13" s="20" t="s">
        <v>22</v>
      </c>
      <c r="D13" s="21" t="s">
        <v>9</v>
      </c>
      <c r="E13" s="21" t="s">
        <v>11</v>
      </c>
      <c r="F13" s="22" t="s">
        <v>12</v>
      </c>
      <c r="G13" s="23">
        <v>420.18</v>
      </c>
    </row>
    <row r="14" spans="2:7" x14ac:dyDescent="0.25">
      <c r="B14" s="19">
        <v>43898</v>
      </c>
      <c r="C14" s="20" t="s">
        <v>22</v>
      </c>
      <c r="D14" s="21" t="s">
        <v>5</v>
      </c>
      <c r="E14" s="21" t="s">
        <v>11</v>
      </c>
      <c r="F14" s="22" t="s">
        <v>12</v>
      </c>
      <c r="G14" s="23">
        <v>651.27</v>
      </c>
    </row>
    <row r="15" spans="2:7" x14ac:dyDescent="0.25">
      <c r="B15" s="19">
        <v>43898</v>
      </c>
      <c r="C15" s="20" t="s">
        <v>22</v>
      </c>
      <c r="D15" s="21" t="s">
        <v>5</v>
      </c>
      <c r="E15" s="21" t="s">
        <v>11</v>
      </c>
      <c r="F15" s="22" t="s">
        <v>12</v>
      </c>
      <c r="G15" s="23">
        <v>651.27</v>
      </c>
    </row>
    <row r="16" spans="2:7" x14ac:dyDescent="0.25">
      <c r="B16" s="19">
        <v>43898</v>
      </c>
      <c r="C16" s="20" t="s">
        <v>22</v>
      </c>
      <c r="D16" s="21" t="s">
        <v>5</v>
      </c>
      <c r="E16" s="21" t="s">
        <v>11</v>
      </c>
      <c r="F16" s="22" t="s">
        <v>12</v>
      </c>
      <c r="G16" s="23">
        <v>651.27</v>
      </c>
    </row>
    <row r="17" spans="2:7" x14ac:dyDescent="0.25">
      <c r="B17" s="19">
        <v>43898</v>
      </c>
      <c r="C17" s="20" t="s">
        <v>22</v>
      </c>
      <c r="D17" s="21" t="s">
        <v>5</v>
      </c>
      <c r="E17" s="21" t="s">
        <v>11</v>
      </c>
      <c r="F17" s="22" t="s">
        <v>12</v>
      </c>
      <c r="G17" s="23">
        <v>651.27</v>
      </c>
    </row>
    <row r="18" spans="2:7" x14ac:dyDescent="0.25">
      <c r="B18" s="19">
        <v>43898</v>
      </c>
      <c r="C18" s="20" t="s">
        <v>22</v>
      </c>
      <c r="D18" s="21" t="s">
        <v>5</v>
      </c>
      <c r="E18" s="21" t="s">
        <v>11</v>
      </c>
      <c r="F18" s="22" t="s">
        <v>12</v>
      </c>
      <c r="G18" s="23">
        <v>651.27</v>
      </c>
    </row>
    <row r="19" spans="2:7" x14ac:dyDescent="0.25">
      <c r="B19" s="19">
        <v>43898</v>
      </c>
      <c r="C19" s="20" t="s">
        <v>22</v>
      </c>
      <c r="D19" s="21" t="s">
        <v>5</v>
      </c>
      <c r="E19" s="21" t="s">
        <v>11</v>
      </c>
      <c r="F19" s="22" t="s">
        <v>12</v>
      </c>
      <c r="G19" s="23">
        <v>651.27</v>
      </c>
    </row>
    <row r="20" spans="2:7" x14ac:dyDescent="0.25">
      <c r="B20" s="19">
        <v>43905</v>
      </c>
      <c r="C20" s="20" t="s">
        <v>23</v>
      </c>
      <c r="D20" s="21" t="s">
        <v>9</v>
      </c>
      <c r="E20" s="21" t="s">
        <v>11</v>
      </c>
      <c r="F20" s="22" t="s">
        <v>12</v>
      </c>
      <c r="G20" s="23">
        <v>180.15</v>
      </c>
    </row>
    <row r="21" spans="2:7" x14ac:dyDescent="0.25">
      <c r="B21" s="19">
        <v>43905</v>
      </c>
      <c r="C21" s="20" t="s">
        <v>23</v>
      </c>
      <c r="D21" s="21" t="s">
        <v>7</v>
      </c>
      <c r="E21" s="21" t="s">
        <v>11</v>
      </c>
      <c r="F21" s="22" t="s">
        <v>13</v>
      </c>
      <c r="G21" s="23">
        <v>5</v>
      </c>
    </row>
    <row r="22" spans="2:7" x14ac:dyDescent="0.25">
      <c r="B22" s="19">
        <v>43911</v>
      </c>
      <c r="C22" s="20" t="s">
        <v>22</v>
      </c>
      <c r="D22" s="21" t="s">
        <v>8</v>
      </c>
      <c r="E22" s="21" t="s">
        <v>11</v>
      </c>
      <c r="F22" s="22" t="s">
        <v>13</v>
      </c>
      <c r="G22" s="23">
        <v>18</v>
      </c>
    </row>
    <row r="23" spans="2:7" x14ac:dyDescent="0.25">
      <c r="B23" s="19">
        <v>43913</v>
      </c>
      <c r="C23" s="20" t="s">
        <v>22</v>
      </c>
      <c r="D23" s="21" t="s">
        <v>10</v>
      </c>
      <c r="E23" s="21" t="s">
        <v>11</v>
      </c>
      <c r="F23" s="22" t="s">
        <v>13</v>
      </c>
      <c r="G23" s="23">
        <v>19.79</v>
      </c>
    </row>
    <row r="24" spans="2:7" x14ac:dyDescent="0.25">
      <c r="B24" s="84">
        <v>43920</v>
      </c>
      <c r="C24" s="78" t="s">
        <v>23</v>
      </c>
      <c r="D24" s="85" t="s">
        <v>5</v>
      </c>
      <c r="E24" s="85" t="s">
        <v>11</v>
      </c>
      <c r="F24" s="86" t="s">
        <v>13</v>
      </c>
      <c r="G24" s="87">
        <v>348.19</v>
      </c>
    </row>
    <row r="25" spans="2:7" ht="16.5" thickBot="1" x14ac:dyDescent="0.3">
      <c r="B25" s="88" t="s">
        <v>37</v>
      </c>
      <c r="C25" s="89"/>
      <c r="D25" s="90"/>
      <c r="E25" s="90"/>
      <c r="F25" s="91"/>
      <c r="G25" s="92">
        <f>SUM(G8:G24)</f>
        <v>5296.2699999999986</v>
      </c>
    </row>
  </sheetData>
  <mergeCells count="3">
    <mergeCell ref="B2:G2"/>
    <mergeCell ref="B4:G4"/>
    <mergeCell ref="B6:G6"/>
  </mergeCells>
  <dataValidations count="1">
    <dataValidation type="list" allowBlank="1" showInputMessage="1" showErrorMessage="1" sqref="F8:F24">
      <formula1>"Yes,No"</formula1>
    </dataValidation>
  </dataValidation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Integrity1-begin</vt:lpstr>
      <vt:lpstr>Integrity1-end</vt:lpstr>
      <vt:lpstr>Integrity2-begin</vt:lpstr>
      <vt:lpstr>Integrity2-end</vt:lpstr>
      <vt:lpstr>Integrity3-begin</vt:lpstr>
      <vt:lpstr>Integrity3-end</vt:lpstr>
      <vt:lpstr>Integrity4-begin</vt:lpstr>
      <vt:lpstr>Integrity4-end</vt:lpstr>
      <vt:lpstr>Integrity5-begin</vt:lpstr>
      <vt:lpstr>Integrity5-end</vt:lpstr>
      <vt:lpstr>Integrity6-b&amp;e</vt:lpstr>
      <vt:lpstr>Integrity7-begin</vt:lpstr>
      <vt:lpstr>Integrity7-end</vt:lpstr>
      <vt:lpstr>Integrity8-begin</vt:lpstr>
      <vt:lpstr>Integrity8-end</vt:lpstr>
      <vt:lpstr>Notes</vt:lpstr>
      <vt:lpstr>'Integrity8-end'!Admin_Exp</vt:lpstr>
      <vt:lpstr>'Integrity8-end'!Cost_of_Goods_Sold</vt:lpstr>
      <vt:lpstr>'Integrity8-end'!General_Exp</vt:lpstr>
      <vt:lpstr>'Integrity8-end'!Gross_Profit</vt:lpstr>
      <vt:lpstr>'Integrity8-end'!Net_Profit__Loss</vt:lpstr>
      <vt:lpstr>'Integrity8-end'!Sales</vt:lpstr>
      <vt:lpstr>'Integrity8-end'!Selling_Exp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Crute</dc:creator>
  <cp:lastModifiedBy>CRUTER.com</cp:lastModifiedBy>
  <cp:lastPrinted>2015-05-10T18:50:52Z</cp:lastPrinted>
  <dcterms:created xsi:type="dcterms:W3CDTF">2015-04-24T00:51:04Z</dcterms:created>
  <dcterms:modified xsi:type="dcterms:W3CDTF">2016-03-04T17:36:36Z</dcterms:modified>
</cp:coreProperties>
</file>